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15" windowWidth="19155" windowHeight="11010" tabRatio="413"/>
  </bookViews>
  <sheets>
    <sheet name="Kopā" sheetId="1" r:id="rId1"/>
    <sheet name="līdz 50" sheetId="4" r:id="rId2"/>
    <sheet name="no 50 līdz 500" sheetId="2" r:id="rId3"/>
    <sheet name="virs 500" sheetId="3" r:id="rId4"/>
  </sheets>
  <definedNames>
    <definedName name="_xlnm.Print_Area" localSheetId="0">Kopā!$A$3:$BY$222</definedName>
    <definedName name="_xlnm.Print_Titles" localSheetId="0">Kopā!$3:$4</definedName>
  </definedNames>
  <calcPr calcId="145621"/>
</workbook>
</file>

<file path=xl/calcChain.xml><?xml version="1.0" encoding="utf-8"?>
<calcChain xmlns="http://schemas.openxmlformats.org/spreadsheetml/2006/main">
  <c r="BI218" i="1" l="1"/>
  <c r="BJ218" i="1"/>
  <c r="BK218" i="1"/>
  <c r="BL218" i="1"/>
  <c r="BM218" i="1"/>
  <c r="BN218" i="1"/>
  <c r="BH218" i="1"/>
  <c r="AZ218" i="1"/>
  <c r="BA218" i="1"/>
  <c r="BB218" i="1"/>
  <c r="BC218" i="1"/>
  <c r="BD218" i="1"/>
  <c r="BE218" i="1"/>
  <c r="BF218" i="1"/>
  <c r="AY218" i="1"/>
  <c r="BI58" i="4"/>
  <c r="BJ58" i="4"/>
  <c r="BK58" i="4"/>
  <c r="BL58" i="4"/>
  <c r="BM58" i="4"/>
  <c r="BN58" i="4"/>
  <c r="BH58" i="4"/>
  <c r="AZ58" i="4" l="1"/>
  <c r="BA58" i="4"/>
  <c r="BB58" i="4"/>
  <c r="BC58" i="4"/>
  <c r="BD58" i="4"/>
  <c r="BE58" i="4"/>
  <c r="BF58" i="4"/>
  <c r="AY58" i="4"/>
  <c r="AW57" i="4"/>
  <c r="BI103" i="2"/>
  <c r="BJ103" i="2"/>
  <c r="BK103" i="2"/>
  <c r="BL103" i="2"/>
  <c r="BM103" i="2"/>
  <c r="BN103" i="2"/>
  <c r="BH103" i="2"/>
  <c r="AZ103" i="2"/>
  <c r="BA103" i="2"/>
  <c r="BB103" i="2"/>
  <c r="BC103" i="2"/>
  <c r="BD103" i="2"/>
  <c r="BE103" i="2"/>
  <c r="BF103" i="2"/>
  <c r="AY103" i="2"/>
  <c r="BI58" i="3"/>
  <c r="BJ58" i="3"/>
  <c r="BK58" i="3"/>
  <c r="BL58" i="3"/>
  <c r="BM58" i="3"/>
  <c r="BN58" i="3"/>
  <c r="BH58" i="3"/>
  <c r="AZ58" i="3"/>
  <c r="BA58" i="3"/>
  <c r="BB58" i="3"/>
  <c r="BC58" i="3"/>
  <c r="BD58" i="3"/>
  <c r="BE58" i="3"/>
  <c r="BF58" i="3"/>
  <c r="AY58" i="3"/>
  <c r="BY29" i="3" l="1"/>
  <c r="BX29" i="3"/>
  <c r="BW29" i="3"/>
  <c r="BV29" i="3"/>
  <c r="BU29" i="3"/>
  <c r="BT29" i="3"/>
  <c r="BS29" i="3"/>
  <c r="BR29" i="3"/>
  <c r="BQ29" i="3"/>
  <c r="BP29" i="3"/>
  <c r="BO29" i="3"/>
  <c r="BF29" i="3"/>
  <c r="BE29" i="3"/>
  <c r="BN29" i="3" s="1"/>
  <c r="BD29" i="3"/>
  <c r="BM29" i="3" s="1"/>
  <c r="BC29" i="3"/>
  <c r="BL29" i="3" s="1"/>
  <c r="X58" i="3" l="1"/>
  <c r="Y58" i="3"/>
  <c r="X57" i="3"/>
  <c r="Y57" i="3"/>
  <c r="K58" i="3"/>
  <c r="R58" i="3"/>
  <c r="AO105" i="2" l="1"/>
  <c r="AO60" i="4"/>
  <c r="AF58" i="4"/>
  <c r="BY21" i="2" l="1"/>
  <c r="BX21" i="2"/>
  <c r="BW21" i="2"/>
  <c r="BV21" i="2"/>
  <c r="BU21" i="2"/>
  <c r="BT21" i="2"/>
  <c r="BS21" i="2"/>
  <c r="BR21" i="2"/>
  <c r="BQ21" i="2"/>
  <c r="BP21" i="2"/>
  <c r="BO21" i="2"/>
  <c r="BF21" i="2"/>
  <c r="BE21" i="2"/>
  <c r="BM21" i="2" s="1"/>
  <c r="BD21" i="2"/>
  <c r="BC21" i="2"/>
  <c r="BL21" i="2" s="1"/>
  <c r="BB21" i="2"/>
  <c r="BK21" i="2" s="1"/>
  <c r="BA21" i="2"/>
  <c r="BI21" i="2" s="1"/>
  <c r="AZ21" i="2"/>
  <c r="AY21" i="2"/>
  <c r="BH21" i="2" s="1"/>
  <c r="BY55" i="1"/>
  <c r="BX55" i="1"/>
  <c r="BW55" i="1"/>
  <c r="BV55" i="1"/>
  <c r="BU55" i="1"/>
  <c r="BT55" i="1"/>
  <c r="BF55" i="1"/>
  <c r="BW44" i="2"/>
  <c r="BV44" i="2"/>
  <c r="BU44" i="2"/>
  <c r="BT44" i="2"/>
  <c r="BQ44" i="2"/>
  <c r="BP44" i="2"/>
  <c r="BO44" i="2"/>
  <c r="BJ44" i="2"/>
  <c r="BF44" i="2"/>
  <c r="BC44" i="2"/>
  <c r="BK44" i="2" s="1"/>
  <c r="BB44" i="2"/>
  <c r="BA44" i="2"/>
  <c r="BI44" i="2" s="1"/>
  <c r="AZ44" i="2"/>
  <c r="BH44" i="2" s="1"/>
  <c r="AY44" i="2"/>
  <c r="BW99" i="1"/>
  <c r="BV99" i="1"/>
  <c r="BU99" i="1"/>
  <c r="BT99" i="1"/>
  <c r="BF99" i="1"/>
  <c r="BW20" i="4"/>
  <c r="BV20" i="4"/>
  <c r="BU20" i="4"/>
  <c r="BT20" i="4"/>
  <c r="BQ20" i="4"/>
  <c r="BP20" i="4"/>
  <c r="BK20" i="4"/>
  <c r="BF20" i="4"/>
  <c r="BC20" i="4"/>
  <c r="BB20" i="4"/>
  <c r="BW58" i="1"/>
  <c r="BV58" i="1"/>
  <c r="BU58" i="1"/>
  <c r="BT58" i="1"/>
  <c r="BF58" i="1"/>
  <c r="BY19" i="4"/>
  <c r="BX19" i="4"/>
  <c r="BW19" i="4"/>
  <c r="BV19" i="4"/>
  <c r="BU19" i="4"/>
  <c r="BT19" i="4"/>
  <c r="BS19" i="4"/>
  <c r="BR19" i="4"/>
  <c r="BF19" i="4"/>
  <c r="BN19" i="4" s="1"/>
  <c r="BE19" i="4"/>
  <c r="BM19" i="4" s="1"/>
  <c r="BD19" i="4"/>
  <c r="BY56" i="1"/>
  <c r="BX56" i="1"/>
  <c r="BW56" i="1"/>
  <c r="BV56" i="1"/>
  <c r="BU56" i="1"/>
  <c r="BT56" i="1"/>
  <c r="BF56" i="1"/>
  <c r="BY24" i="3"/>
  <c r="BX24" i="3"/>
  <c r="BW24" i="3"/>
  <c r="BV24" i="3"/>
  <c r="BU24" i="3"/>
  <c r="BT24" i="3"/>
  <c r="BS24" i="3"/>
  <c r="BP24" i="3"/>
  <c r="BO24" i="3"/>
  <c r="BN24" i="3"/>
  <c r="BI24" i="3"/>
  <c r="BH24" i="3"/>
  <c r="BF24" i="3"/>
  <c r="BE24" i="3"/>
  <c r="BC24" i="3"/>
  <c r="BK24" i="3" s="1"/>
  <c r="BB24" i="3"/>
  <c r="BJ24" i="3" s="1"/>
  <c r="BA24" i="3"/>
  <c r="AZ24" i="3"/>
  <c r="AY24" i="3"/>
  <c r="BJ21" i="2" l="1"/>
  <c r="BN21" i="2"/>
  <c r="BY13" i="3"/>
  <c r="BX13" i="3"/>
  <c r="BW13" i="3"/>
  <c r="BV13" i="3"/>
  <c r="BU13" i="3"/>
  <c r="BT13" i="3"/>
  <c r="BS13" i="3"/>
  <c r="BQ13" i="3"/>
  <c r="BP13" i="3"/>
  <c r="BO13" i="3"/>
  <c r="BN13" i="3"/>
  <c r="BI13" i="3"/>
  <c r="BH13" i="3"/>
  <c r="BF13" i="3"/>
  <c r="BE13" i="3"/>
  <c r="BC13" i="3"/>
  <c r="BK13" i="3" s="1"/>
  <c r="BB13" i="3"/>
  <c r="BJ13" i="3" s="1"/>
  <c r="BA13" i="3"/>
  <c r="AZ13" i="3"/>
  <c r="AY13" i="3"/>
  <c r="Z13" i="3"/>
  <c r="BY90" i="1" l="1"/>
  <c r="BX90" i="1"/>
  <c r="BW90" i="1"/>
  <c r="BV90" i="1"/>
  <c r="BU90" i="1"/>
  <c r="BT90" i="1"/>
  <c r="BF90" i="1"/>
  <c r="BY36" i="1"/>
  <c r="BX36" i="1"/>
  <c r="BW36" i="1"/>
  <c r="BV36" i="1"/>
  <c r="BU36" i="1"/>
  <c r="BT36" i="1"/>
  <c r="BF36" i="1"/>
  <c r="BY72" i="2"/>
  <c r="BX72" i="2"/>
  <c r="BW72" i="2"/>
  <c r="BV72" i="2"/>
  <c r="BU72" i="2"/>
  <c r="BT72" i="2"/>
  <c r="BS72" i="2"/>
  <c r="BR72" i="2"/>
  <c r="BQ72" i="2"/>
  <c r="BP72" i="2"/>
  <c r="BO72" i="2"/>
  <c r="BF72" i="2"/>
  <c r="BE72" i="2"/>
  <c r="BD72" i="2"/>
  <c r="BL72" i="2" s="1"/>
  <c r="BC72" i="2"/>
  <c r="BB72" i="2"/>
  <c r="BA72" i="2"/>
  <c r="AZ72" i="2"/>
  <c r="BH72" i="2" s="1"/>
  <c r="AY72" i="2"/>
  <c r="BY71" i="2"/>
  <c r="BX71" i="2"/>
  <c r="BW71" i="2"/>
  <c r="BV71" i="2"/>
  <c r="BU71" i="2"/>
  <c r="BT71" i="2"/>
  <c r="BS71" i="2"/>
  <c r="BQ71" i="2"/>
  <c r="BP71" i="2"/>
  <c r="BO71" i="2"/>
  <c r="BF71" i="2"/>
  <c r="BE71" i="2"/>
  <c r="BB71" i="2"/>
  <c r="BA71" i="2"/>
  <c r="AZ71" i="2"/>
  <c r="AY71" i="2"/>
  <c r="BY70" i="2"/>
  <c r="BW70" i="2"/>
  <c r="BV70" i="2"/>
  <c r="BU70" i="2"/>
  <c r="BT70" i="2"/>
  <c r="BS70" i="2"/>
  <c r="BQ70" i="2"/>
  <c r="BP70" i="2"/>
  <c r="BO70" i="2"/>
  <c r="BF70" i="2"/>
  <c r="BE70" i="2"/>
  <c r="BC70" i="2"/>
  <c r="BB70" i="2"/>
  <c r="BA70" i="2"/>
  <c r="AZ70" i="2"/>
  <c r="BH70" i="2" s="1"/>
  <c r="AY70" i="2"/>
  <c r="BF155" i="1"/>
  <c r="BY48" i="3"/>
  <c r="BX48" i="3"/>
  <c r="BW48" i="3"/>
  <c r="BV48" i="3"/>
  <c r="BU48" i="3"/>
  <c r="BT48" i="3"/>
  <c r="BS48" i="3"/>
  <c r="BR48" i="3"/>
  <c r="BQ48" i="3"/>
  <c r="BP48" i="3"/>
  <c r="BO48" i="3"/>
  <c r="BI48" i="3"/>
  <c r="BF48" i="3"/>
  <c r="BE48" i="3"/>
  <c r="BN48" i="3" s="1"/>
  <c r="BD48" i="3"/>
  <c r="BL48" i="3" s="1"/>
  <c r="BC48" i="3"/>
  <c r="BB48" i="3"/>
  <c r="BK48" i="3" s="1"/>
  <c r="BA48" i="3"/>
  <c r="BJ48" i="3" s="1"/>
  <c r="AZ48" i="3"/>
  <c r="BH48" i="3" s="1"/>
  <c r="AY48" i="3"/>
  <c r="BY49" i="4"/>
  <c r="BW49" i="4"/>
  <c r="BV49" i="4"/>
  <c r="BU49" i="4"/>
  <c r="BT49" i="4"/>
  <c r="BS49" i="4"/>
  <c r="BN49" i="4"/>
  <c r="BF49" i="4"/>
  <c r="BE49" i="4"/>
  <c r="BV108" i="1"/>
  <c r="BY32" i="3"/>
  <c r="BX32" i="3"/>
  <c r="BW32" i="3"/>
  <c r="BV32" i="3"/>
  <c r="BU32" i="3"/>
  <c r="BT32" i="3"/>
  <c r="BS32" i="3"/>
  <c r="BR32" i="3"/>
  <c r="BQ32" i="3"/>
  <c r="BP32" i="3"/>
  <c r="BO32" i="3"/>
  <c r="BF32" i="3"/>
  <c r="BE32" i="3"/>
  <c r="BN32" i="3" s="1"/>
  <c r="BD32" i="3"/>
  <c r="BL32" i="3" s="1"/>
  <c r="BC32" i="3"/>
  <c r="BB32" i="3"/>
  <c r="BK32" i="3" s="1"/>
  <c r="BA32" i="3"/>
  <c r="BJ32" i="3" s="1"/>
  <c r="AZ32" i="3"/>
  <c r="BH32" i="3" s="1"/>
  <c r="AY32" i="3"/>
  <c r="BY10" i="3"/>
  <c r="BX10" i="3"/>
  <c r="BW10" i="3"/>
  <c r="BV10" i="3"/>
  <c r="BU10" i="3"/>
  <c r="BT10" i="3"/>
  <c r="BS10" i="3"/>
  <c r="BR10" i="3"/>
  <c r="BQ10" i="3"/>
  <c r="BP10" i="3"/>
  <c r="BO10" i="3"/>
  <c r="BF10" i="3"/>
  <c r="BE10" i="3"/>
  <c r="BN10" i="3" s="1"/>
  <c r="BD10" i="3"/>
  <c r="BL10" i="3" s="1"/>
  <c r="BC10" i="3"/>
  <c r="BB10" i="3"/>
  <c r="BK10" i="3" s="1"/>
  <c r="BA10" i="3"/>
  <c r="BJ10" i="3" s="1"/>
  <c r="AZ10" i="3"/>
  <c r="BH10" i="3" s="1"/>
  <c r="AY10" i="3"/>
  <c r="AC10" i="3"/>
  <c r="AA10" i="3"/>
  <c r="Z10" i="3"/>
  <c r="BY26" i="1"/>
  <c r="BX26" i="1"/>
  <c r="BW26" i="1"/>
  <c r="BV26" i="1"/>
  <c r="BU26" i="1"/>
  <c r="BT26" i="1"/>
  <c r="BF26" i="1"/>
  <c r="BY73" i="2"/>
  <c r="BX73" i="2"/>
  <c r="BW73" i="2"/>
  <c r="BV73" i="2"/>
  <c r="BU73" i="2"/>
  <c r="BT73" i="2"/>
  <c r="BS73" i="2"/>
  <c r="BR73" i="2"/>
  <c r="BF73" i="2"/>
  <c r="BN73" i="2" s="1"/>
  <c r="BE73" i="2"/>
  <c r="BD73" i="2"/>
  <c r="BI70" i="2" l="1"/>
  <c r="BJ70" i="2"/>
  <c r="BJ71" i="2"/>
  <c r="BK72" i="2"/>
  <c r="BK71" i="2"/>
  <c r="BM73" i="2"/>
  <c r="BN70" i="2"/>
  <c r="BI72" i="2"/>
  <c r="BM72" i="2"/>
  <c r="BH71" i="2"/>
  <c r="BN71" i="2"/>
  <c r="BK70" i="2"/>
  <c r="BI71" i="2"/>
  <c r="BJ72" i="2"/>
  <c r="BN72" i="2"/>
  <c r="BM48" i="3"/>
  <c r="BI32" i="3"/>
  <c r="BM32" i="3"/>
  <c r="BI10" i="3"/>
  <c r="BM10" i="3"/>
  <c r="BS56" i="3"/>
  <c r="BR56" i="3"/>
  <c r="BQ56" i="3"/>
  <c r="BP56" i="3"/>
  <c r="BO56" i="3"/>
  <c r="BE56" i="3"/>
  <c r="BM56" i="3" s="1"/>
  <c r="BD56" i="3"/>
  <c r="BC56" i="3"/>
  <c r="BL56" i="3" s="1"/>
  <c r="BB56" i="3"/>
  <c r="BK56" i="3" s="1"/>
  <c r="BA56" i="3"/>
  <c r="BI56" i="3" s="1"/>
  <c r="AZ56" i="3"/>
  <c r="AY56" i="3"/>
  <c r="BH56" i="3" s="1"/>
  <c r="BR56" i="4"/>
  <c r="BQ56" i="4"/>
  <c r="BD56" i="4"/>
  <c r="BC56" i="4"/>
  <c r="BW101" i="2"/>
  <c r="BV101" i="2"/>
  <c r="BU101" i="2"/>
  <c r="BT101" i="2"/>
  <c r="BQ101" i="2"/>
  <c r="BP101" i="2"/>
  <c r="BO101" i="2"/>
  <c r="BK101" i="2"/>
  <c r="BJ101" i="2"/>
  <c r="BI101" i="2"/>
  <c r="BH101" i="2"/>
  <c r="BF101" i="2"/>
  <c r="BS100" i="2"/>
  <c r="BR100" i="2"/>
  <c r="BQ100" i="2"/>
  <c r="BP100" i="2"/>
  <c r="BO100" i="2"/>
  <c r="BE100" i="2"/>
  <c r="BD100" i="2"/>
  <c r="BC100" i="2"/>
  <c r="BB100" i="2"/>
  <c r="BA100" i="2"/>
  <c r="AZ100" i="2"/>
  <c r="AY100" i="2"/>
  <c r="BS55" i="4"/>
  <c r="BQ55" i="4"/>
  <c r="BP55" i="4"/>
  <c r="BO55" i="4"/>
  <c r="BK55" i="4"/>
  <c r="BH55" i="4"/>
  <c r="BE55" i="4"/>
  <c r="BC55" i="4"/>
  <c r="BB55" i="4"/>
  <c r="BJ55" i="4" s="1"/>
  <c r="BA55" i="4"/>
  <c r="BI55" i="4" s="1"/>
  <c r="AZ55" i="4"/>
  <c r="AY55" i="4"/>
  <c r="BS54" i="4"/>
  <c r="BQ54" i="4"/>
  <c r="BP54" i="4"/>
  <c r="BO54" i="4"/>
  <c r="BJ54" i="4"/>
  <c r="BI54" i="4"/>
  <c r="BE54" i="4"/>
  <c r="BC54" i="4"/>
  <c r="BK54" i="4" s="1"/>
  <c r="BB54" i="4"/>
  <c r="BA54" i="4"/>
  <c r="AZ54" i="4"/>
  <c r="BH54" i="4" s="1"/>
  <c r="AY54" i="4"/>
  <c r="BS99" i="2"/>
  <c r="BR99" i="2"/>
  <c r="BQ99" i="2"/>
  <c r="BP99" i="2"/>
  <c r="BO99" i="2"/>
  <c r="BE99" i="2"/>
  <c r="BD99" i="2"/>
  <c r="BC99" i="2"/>
  <c r="BB99" i="2"/>
  <c r="BA99" i="2"/>
  <c r="AZ99" i="2"/>
  <c r="AY99" i="2"/>
  <c r="BY55" i="3"/>
  <c r="BX55" i="3"/>
  <c r="BW55" i="3"/>
  <c r="BV55" i="3"/>
  <c r="BU55" i="3"/>
  <c r="BT55" i="3"/>
  <c r="BS55" i="3"/>
  <c r="BQ55" i="3"/>
  <c r="BP55" i="3"/>
  <c r="BO55" i="3"/>
  <c r="BF55" i="3"/>
  <c r="BE55" i="3"/>
  <c r="BC55" i="3"/>
  <c r="BK55" i="3" s="1"/>
  <c r="BB55" i="3"/>
  <c r="BA55" i="3"/>
  <c r="AZ55" i="3"/>
  <c r="BH55" i="3" s="1"/>
  <c r="AY55" i="3"/>
  <c r="BY54" i="3"/>
  <c r="BX54" i="3"/>
  <c r="BW54" i="3"/>
  <c r="BV54" i="3"/>
  <c r="BU54" i="3"/>
  <c r="BT54" i="3"/>
  <c r="BS54" i="3"/>
  <c r="BR54" i="3"/>
  <c r="BQ54" i="3"/>
  <c r="BP54" i="3"/>
  <c r="BO54" i="3"/>
  <c r="BF54" i="3"/>
  <c r="BE54" i="3"/>
  <c r="BD54" i="3"/>
  <c r="BC54" i="3"/>
  <c r="BB54" i="3"/>
  <c r="BA54" i="3"/>
  <c r="AZ54" i="3"/>
  <c r="AY54" i="3"/>
  <c r="BQ98" i="2"/>
  <c r="BP98" i="2"/>
  <c r="BO98" i="2"/>
  <c r="BC98" i="2"/>
  <c r="BB98" i="2"/>
  <c r="BJ98" i="2" s="1"/>
  <c r="BA98" i="2"/>
  <c r="AZ98" i="2"/>
  <c r="AY98" i="2"/>
  <c r="BQ97" i="2"/>
  <c r="BP97" i="2"/>
  <c r="BO97" i="2"/>
  <c r="BC97" i="2"/>
  <c r="BB97" i="2"/>
  <c r="BJ97" i="2" s="1"/>
  <c r="BA97" i="2"/>
  <c r="AZ97" i="2"/>
  <c r="AY97" i="2"/>
  <c r="BW96" i="2"/>
  <c r="BV96" i="2"/>
  <c r="BU96" i="2"/>
  <c r="BT96" i="2"/>
  <c r="BQ96" i="2"/>
  <c r="BP96" i="2"/>
  <c r="BO96" i="2"/>
  <c r="BN96" i="2"/>
  <c r="BF96" i="2"/>
  <c r="BC96" i="2"/>
  <c r="BB96" i="2"/>
  <c r="BA96" i="2"/>
  <c r="BI96" i="2" s="1"/>
  <c r="AZ96" i="2"/>
  <c r="AY96" i="2"/>
  <c r="BH96" i="2" s="1"/>
  <c r="BQ53" i="4"/>
  <c r="BP53" i="4"/>
  <c r="BO53" i="4"/>
  <c r="BN53" i="4"/>
  <c r="BI53" i="4"/>
  <c r="BH53" i="4"/>
  <c r="BF53" i="4"/>
  <c r="BE53" i="4"/>
  <c r="BC53" i="4"/>
  <c r="BK53" i="4" s="1"/>
  <c r="BB53" i="4"/>
  <c r="BJ53" i="4" s="1"/>
  <c r="BA53" i="4"/>
  <c r="AZ53" i="4"/>
  <c r="AY53" i="4"/>
  <c r="BR95" i="2"/>
  <c r="BD95" i="2"/>
  <c r="BY53" i="3"/>
  <c r="BX53" i="3"/>
  <c r="BW53" i="3"/>
  <c r="BV53" i="3"/>
  <c r="BU53" i="3"/>
  <c r="BT53" i="3"/>
  <c r="BS53" i="3"/>
  <c r="BR53" i="3"/>
  <c r="BQ53" i="3"/>
  <c r="BP53" i="3"/>
  <c r="BO53" i="3"/>
  <c r="BH53" i="3"/>
  <c r="BF53" i="3"/>
  <c r="BE53" i="3"/>
  <c r="BM53" i="3" s="1"/>
  <c r="BD53" i="3"/>
  <c r="BC53" i="3"/>
  <c r="BL53" i="3" s="1"/>
  <c r="BB53" i="3"/>
  <c r="BK53" i="3" s="1"/>
  <c r="BA53" i="3"/>
  <c r="BI53" i="3" s="1"/>
  <c r="BW94" i="2"/>
  <c r="BV94" i="2"/>
  <c r="BU94" i="2"/>
  <c r="BT94" i="2"/>
  <c r="BF94" i="2"/>
  <c r="BY93" i="2"/>
  <c r="BW93" i="2"/>
  <c r="BV93" i="2"/>
  <c r="BU93" i="2"/>
  <c r="BT93" i="2"/>
  <c r="BS93" i="2"/>
  <c r="BR93" i="2"/>
  <c r="BQ93" i="2"/>
  <c r="BP93" i="2"/>
  <c r="BO93" i="2"/>
  <c r="BF93" i="2"/>
  <c r="BE93" i="2"/>
  <c r="BD93" i="2"/>
  <c r="BC93" i="2"/>
  <c r="BK93" i="2" s="1"/>
  <c r="BB93" i="2"/>
  <c r="BJ93" i="2" s="1"/>
  <c r="BA93" i="2"/>
  <c r="AZ93" i="2"/>
  <c r="AY93" i="2"/>
  <c r="BY92" i="2"/>
  <c r="BW92" i="2"/>
  <c r="BV92" i="2"/>
  <c r="BU92" i="2"/>
  <c r="BT92" i="2"/>
  <c r="BS92" i="2"/>
  <c r="BR92" i="2"/>
  <c r="BQ92" i="2"/>
  <c r="BP92" i="2"/>
  <c r="BO92" i="2"/>
  <c r="BF92" i="2"/>
  <c r="BN92" i="2" s="1"/>
  <c r="BE92" i="2"/>
  <c r="BD92" i="2"/>
  <c r="BC92" i="2"/>
  <c r="BQ52" i="4"/>
  <c r="BP52" i="4"/>
  <c r="BO52" i="4"/>
  <c r="BJ52" i="4"/>
  <c r="BC52" i="4"/>
  <c r="BK52" i="4" s="1"/>
  <c r="BB52" i="4"/>
  <c r="BA52" i="4"/>
  <c r="AZ52" i="4"/>
  <c r="BI52" i="4" s="1"/>
  <c r="AY52" i="4"/>
  <c r="BY89" i="2"/>
  <c r="BW89" i="2"/>
  <c r="BV89" i="2"/>
  <c r="BU89" i="2"/>
  <c r="BT89" i="2"/>
  <c r="BS89" i="2"/>
  <c r="BQ89" i="2"/>
  <c r="BP89" i="2"/>
  <c r="BO89" i="2"/>
  <c r="BF89" i="2"/>
  <c r="BE89" i="2"/>
  <c r="BM89" i="2" s="1"/>
  <c r="BC89" i="2"/>
  <c r="BL89" i="2" s="1"/>
  <c r="BB89" i="2"/>
  <c r="BA89" i="2"/>
  <c r="AZ89" i="2"/>
  <c r="BH89" i="2" s="1"/>
  <c r="AY89" i="2"/>
  <c r="BY91" i="2"/>
  <c r="BX91" i="2"/>
  <c r="BW91" i="2"/>
  <c r="BV91" i="2"/>
  <c r="BU91" i="2"/>
  <c r="BT91" i="2"/>
  <c r="BS91" i="2"/>
  <c r="BR91" i="2"/>
  <c r="BQ91" i="2"/>
  <c r="BP91" i="2"/>
  <c r="BO91" i="2"/>
  <c r="BF91" i="2"/>
  <c r="BE91" i="2"/>
  <c r="BD91" i="2"/>
  <c r="BC91" i="2"/>
  <c r="BL91" i="2" s="1"/>
  <c r="BB91" i="2"/>
  <c r="BA91" i="2"/>
  <c r="AZ91" i="2"/>
  <c r="AY91" i="2"/>
  <c r="BH91" i="2" s="1"/>
  <c r="BY90" i="2"/>
  <c r="BW90" i="2"/>
  <c r="BV90" i="2"/>
  <c r="BU90" i="2"/>
  <c r="BT90" i="2"/>
  <c r="BS90" i="2"/>
  <c r="BR90" i="2"/>
  <c r="BQ90" i="2"/>
  <c r="BP90" i="2"/>
  <c r="BO90" i="2"/>
  <c r="BF90" i="2"/>
  <c r="BE90" i="2"/>
  <c r="BD90" i="2"/>
  <c r="BC90" i="2"/>
  <c r="BB90" i="2"/>
  <c r="BA90" i="2"/>
  <c r="AZ90" i="2"/>
  <c r="AY90" i="2"/>
  <c r="BY51" i="4"/>
  <c r="BW51" i="4"/>
  <c r="BV51" i="4"/>
  <c r="BU51" i="4"/>
  <c r="BT51" i="4"/>
  <c r="BS51" i="4"/>
  <c r="BR51" i="4"/>
  <c r="BQ51" i="4"/>
  <c r="BP51" i="4"/>
  <c r="BO51" i="4"/>
  <c r="BF51" i="4"/>
  <c r="BE51" i="4"/>
  <c r="BN51" i="4" s="1"/>
  <c r="BD51" i="4"/>
  <c r="BL51" i="4" s="1"/>
  <c r="BC51" i="4"/>
  <c r="BK51" i="4" s="1"/>
  <c r="BB51" i="4"/>
  <c r="BA51" i="4"/>
  <c r="BJ51" i="4" s="1"/>
  <c r="AZ51" i="4"/>
  <c r="BH51" i="4" s="1"/>
  <c r="AY51" i="4"/>
  <c r="BY50" i="4"/>
  <c r="BX50" i="4"/>
  <c r="BW50" i="4"/>
  <c r="BV50" i="4"/>
  <c r="BU50" i="4"/>
  <c r="BT50" i="4"/>
  <c r="BS50" i="4"/>
  <c r="BR50" i="4"/>
  <c r="BQ50" i="4"/>
  <c r="BP50" i="4"/>
  <c r="BO50" i="4"/>
  <c r="BL50" i="4"/>
  <c r="BK50" i="4"/>
  <c r="BH50" i="4"/>
  <c r="BF50" i="4"/>
  <c r="BN50" i="4" s="1"/>
  <c r="BE50" i="4"/>
  <c r="BM50" i="4" s="1"/>
  <c r="BC50" i="4"/>
  <c r="BB50" i="4"/>
  <c r="BJ50" i="4" s="1"/>
  <c r="BA50" i="4"/>
  <c r="BI50" i="4" s="1"/>
  <c r="AZ50" i="4"/>
  <c r="BY52" i="3"/>
  <c r="BX52" i="3"/>
  <c r="BW52" i="3"/>
  <c r="BV52" i="3"/>
  <c r="BU52" i="3"/>
  <c r="BT52" i="3"/>
  <c r="BS52" i="3"/>
  <c r="BR52" i="3"/>
  <c r="BQ52" i="3"/>
  <c r="BP52" i="3"/>
  <c r="BO52" i="3"/>
  <c r="BF52" i="3"/>
  <c r="BE52" i="3"/>
  <c r="BD52" i="3"/>
  <c r="BC52" i="3"/>
  <c r="BL52" i="3" s="1"/>
  <c r="BB52" i="3"/>
  <c r="BK52" i="3" s="1"/>
  <c r="BA52" i="3"/>
  <c r="AZ52" i="3"/>
  <c r="AY52" i="3"/>
  <c r="BH52" i="3" s="1"/>
  <c r="BY88" i="2"/>
  <c r="BW88" i="2"/>
  <c r="BV88" i="2"/>
  <c r="BU88" i="2"/>
  <c r="BT88" i="2"/>
  <c r="BS88" i="2"/>
  <c r="BQ88" i="2"/>
  <c r="BP88" i="2"/>
  <c r="BO88" i="2"/>
  <c r="BF88" i="2"/>
  <c r="BE88" i="2"/>
  <c r="BY51" i="3"/>
  <c r="BX51" i="3"/>
  <c r="BW51" i="3"/>
  <c r="BV51" i="3"/>
  <c r="BU51" i="3"/>
  <c r="BT51" i="3"/>
  <c r="BS51" i="3"/>
  <c r="BQ51" i="3"/>
  <c r="BP51" i="3"/>
  <c r="BO51" i="3"/>
  <c r="BF51" i="3"/>
  <c r="BE51" i="3"/>
  <c r="BC51" i="3"/>
  <c r="BK51" i="3" s="1"/>
  <c r="BB51" i="3"/>
  <c r="BA51" i="3"/>
  <c r="AZ51" i="3"/>
  <c r="BH51" i="3" s="1"/>
  <c r="AY51" i="3"/>
  <c r="BY50" i="3"/>
  <c r="BX50" i="3"/>
  <c r="BW50" i="3"/>
  <c r="BV50" i="3"/>
  <c r="BU50" i="3"/>
  <c r="BT50" i="3"/>
  <c r="BS50" i="3"/>
  <c r="BR50" i="3"/>
  <c r="BQ50" i="3"/>
  <c r="BF50" i="3"/>
  <c r="BN50" i="3" s="1"/>
  <c r="BE50" i="3"/>
  <c r="BD50" i="3"/>
  <c r="BC50" i="3"/>
  <c r="BS49" i="3"/>
  <c r="BR49" i="3"/>
  <c r="BQ49" i="3"/>
  <c r="BE49" i="3"/>
  <c r="BD49" i="3"/>
  <c r="BC49" i="3"/>
  <c r="BS87" i="2"/>
  <c r="BE87" i="2"/>
  <c r="BY86" i="2"/>
  <c r="BX86" i="2"/>
  <c r="BW86" i="2"/>
  <c r="BV86" i="2"/>
  <c r="BU86" i="2"/>
  <c r="BT86" i="2"/>
  <c r="BS86" i="2"/>
  <c r="BR86" i="2"/>
  <c r="BF86" i="2"/>
  <c r="BE86" i="2"/>
  <c r="BD86" i="2"/>
  <c r="BW85" i="2"/>
  <c r="BV85" i="2"/>
  <c r="BU85" i="2"/>
  <c r="BT85" i="2"/>
  <c r="BR85" i="2"/>
  <c r="BF85" i="2"/>
  <c r="BD85" i="2"/>
  <c r="BY48" i="4"/>
  <c r="BX48" i="4"/>
  <c r="BW48" i="4"/>
  <c r="BV48" i="4"/>
  <c r="BU48" i="4"/>
  <c r="BT48" i="4"/>
  <c r="BS48" i="4"/>
  <c r="BR48" i="4"/>
  <c r="BQ48" i="4"/>
  <c r="BP48" i="4"/>
  <c r="BO48" i="4"/>
  <c r="BF48" i="4"/>
  <c r="BE48" i="4"/>
  <c r="BM48" i="4" s="1"/>
  <c r="BD48" i="4"/>
  <c r="BC48" i="4"/>
  <c r="BL48" i="4" s="1"/>
  <c r="BB48" i="4"/>
  <c r="BK48" i="4" s="1"/>
  <c r="BA48" i="4"/>
  <c r="BI48" i="4" s="1"/>
  <c r="AZ48" i="4"/>
  <c r="AY48" i="4"/>
  <c r="BH48" i="4" s="1"/>
  <c r="BY47" i="3"/>
  <c r="BX47" i="3"/>
  <c r="BW47" i="3"/>
  <c r="BV47" i="3"/>
  <c r="BU47" i="3"/>
  <c r="BT47" i="3"/>
  <c r="BS47" i="3"/>
  <c r="BR47" i="3"/>
  <c r="BQ47" i="3"/>
  <c r="BP47" i="3"/>
  <c r="BO47" i="3"/>
  <c r="BF47" i="3"/>
  <c r="BE47" i="3"/>
  <c r="BD47" i="3"/>
  <c r="BC47" i="3"/>
  <c r="BB47" i="3"/>
  <c r="BK47" i="3" s="1"/>
  <c r="BA47" i="3"/>
  <c r="AZ47" i="3"/>
  <c r="AY47" i="3"/>
  <c r="BW47" i="4"/>
  <c r="BV47" i="4"/>
  <c r="BU47" i="4"/>
  <c r="BT47" i="4"/>
  <c r="BF47" i="4"/>
  <c r="BY84" i="2"/>
  <c r="BX84" i="2"/>
  <c r="BW84" i="2"/>
  <c r="BV84" i="2"/>
  <c r="BU84" i="2"/>
  <c r="BT84" i="2"/>
  <c r="BS84" i="2"/>
  <c r="BQ84" i="2"/>
  <c r="BP84" i="2"/>
  <c r="BO84" i="2"/>
  <c r="BF84" i="2"/>
  <c r="BE84" i="2"/>
  <c r="BC84" i="2"/>
  <c r="BB84" i="2"/>
  <c r="BA84" i="2"/>
  <c r="AZ84" i="2"/>
  <c r="BH84" i="2" s="1"/>
  <c r="AY84" i="2"/>
  <c r="BY83" i="2"/>
  <c r="BW83" i="2"/>
  <c r="BV83" i="2"/>
  <c r="BU83" i="2"/>
  <c r="BT83" i="2"/>
  <c r="BS83" i="2"/>
  <c r="BR83" i="2"/>
  <c r="BF83" i="2"/>
  <c r="BE83" i="2"/>
  <c r="BM83" i="2" s="1"/>
  <c r="BD83" i="2"/>
  <c r="BY82" i="2"/>
  <c r="BX82" i="2"/>
  <c r="BW82" i="2"/>
  <c r="BV82" i="2"/>
  <c r="BU82" i="2"/>
  <c r="BT82" i="2"/>
  <c r="BS82" i="2"/>
  <c r="BR82" i="2"/>
  <c r="BQ82" i="2"/>
  <c r="BP82" i="2"/>
  <c r="BO82" i="2"/>
  <c r="BF82" i="2"/>
  <c r="BE82" i="2"/>
  <c r="BD82" i="2"/>
  <c r="BC82" i="2"/>
  <c r="BB82" i="2"/>
  <c r="BA82" i="2"/>
  <c r="AZ82" i="2"/>
  <c r="AY82" i="2"/>
  <c r="BH82" i="2" s="1"/>
  <c r="BW46" i="4"/>
  <c r="BV46" i="4"/>
  <c r="BU46" i="4"/>
  <c r="BT46" i="4"/>
  <c r="BQ46" i="4"/>
  <c r="BP46" i="4"/>
  <c r="BO46" i="4"/>
  <c r="BK46" i="4"/>
  <c r="BF46" i="4"/>
  <c r="BC46" i="4"/>
  <c r="BB46" i="4"/>
  <c r="BA46" i="4"/>
  <c r="BJ46" i="4" s="1"/>
  <c r="AZ46" i="4"/>
  <c r="BH46" i="4" s="1"/>
  <c r="AY46" i="4"/>
  <c r="AA46" i="4"/>
  <c r="BW81" i="2"/>
  <c r="BV81" i="2"/>
  <c r="BU81" i="2"/>
  <c r="BT81" i="2"/>
  <c r="BR81" i="2"/>
  <c r="BQ81" i="2"/>
  <c r="BP81" i="2"/>
  <c r="BO81" i="2"/>
  <c r="BF81" i="2"/>
  <c r="BD81" i="2"/>
  <c r="BC81" i="2"/>
  <c r="BB81" i="2"/>
  <c r="BA81" i="2"/>
  <c r="BI81" i="2" s="1"/>
  <c r="AZ81" i="2"/>
  <c r="AY81" i="2"/>
  <c r="BW46" i="3"/>
  <c r="BV46" i="3"/>
  <c r="BU46" i="3"/>
  <c r="BT46" i="3"/>
  <c r="BR46" i="3"/>
  <c r="BQ46" i="3"/>
  <c r="BP46" i="3"/>
  <c r="BO46" i="3"/>
  <c r="BF46" i="3"/>
  <c r="BD46" i="3"/>
  <c r="BC46" i="3"/>
  <c r="BB46" i="3"/>
  <c r="BA46" i="3"/>
  <c r="BI46" i="3" s="1"/>
  <c r="AZ46" i="3"/>
  <c r="AY46" i="3"/>
  <c r="BY45" i="3"/>
  <c r="BX45" i="3"/>
  <c r="BW45" i="3"/>
  <c r="BV45" i="3"/>
  <c r="BU45" i="3"/>
  <c r="BT45" i="3"/>
  <c r="BS45" i="3"/>
  <c r="BR45" i="3"/>
  <c r="BF45" i="3"/>
  <c r="BE45" i="3"/>
  <c r="BM45" i="3" s="1"/>
  <c r="BD45" i="3"/>
  <c r="BC45" i="3"/>
  <c r="BB45" i="3"/>
  <c r="BA45" i="3"/>
  <c r="BI45" i="3" s="1"/>
  <c r="AZ45" i="3"/>
  <c r="AY45" i="3"/>
  <c r="BR79" i="2"/>
  <c r="BQ79" i="2"/>
  <c r="BD79" i="2"/>
  <c r="BC79" i="2"/>
  <c r="BY80" i="2"/>
  <c r="BX80" i="2"/>
  <c r="BW80" i="2"/>
  <c r="BV80" i="2"/>
  <c r="BU80" i="2"/>
  <c r="BT80" i="2"/>
  <c r="BS80" i="2"/>
  <c r="BR80" i="2"/>
  <c r="BQ80" i="2"/>
  <c r="BP80" i="2"/>
  <c r="BO80" i="2"/>
  <c r="BF80" i="2"/>
  <c r="BE80" i="2"/>
  <c r="BD80" i="2"/>
  <c r="BC80" i="2"/>
  <c r="BB80" i="2"/>
  <c r="BA80" i="2"/>
  <c r="AZ80" i="2"/>
  <c r="AY80" i="2"/>
  <c r="BQ78" i="2"/>
  <c r="BP78" i="2"/>
  <c r="BO78" i="2"/>
  <c r="BC78" i="2"/>
  <c r="BB78" i="2"/>
  <c r="BA78" i="2"/>
  <c r="AZ78" i="2"/>
  <c r="AY78" i="2"/>
  <c r="BY77" i="2"/>
  <c r="BX77" i="2"/>
  <c r="BW77" i="2"/>
  <c r="BV77" i="2"/>
  <c r="BU77" i="2"/>
  <c r="BT77" i="2"/>
  <c r="BS77" i="2"/>
  <c r="BR77" i="2"/>
  <c r="BQ77" i="2"/>
  <c r="BP77" i="2"/>
  <c r="BO77" i="2"/>
  <c r="BF77" i="2"/>
  <c r="BE77" i="2"/>
  <c r="BD77" i="2"/>
  <c r="BC77" i="2"/>
  <c r="BB77" i="2"/>
  <c r="BA77" i="2"/>
  <c r="AZ77" i="2"/>
  <c r="AY77" i="2"/>
  <c r="BH77" i="2" s="1"/>
  <c r="BY76" i="2"/>
  <c r="BX76" i="2"/>
  <c r="BW76" i="2"/>
  <c r="BV76" i="2"/>
  <c r="BU76" i="2"/>
  <c r="BT76" i="2"/>
  <c r="BS76" i="2"/>
  <c r="BR76" i="2"/>
  <c r="BF76" i="2"/>
  <c r="BE76" i="2"/>
  <c r="BD76" i="2"/>
  <c r="BC76" i="2"/>
  <c r="BL76" i="2" s="1"/>
  <c r="BB76" i="2"/>
  <c r="BA76" i="2"/>
  <c r="AZ76" i="2"/>
  <c r="AY76" i="2"/>
  <c r="BH76" i="2" s="1"/>
  <c r="BS75" i="2"/>
  <c r="BR75" i="2"/>
  <c r="BQ75" i="2"/>
  <c r="BP75" i="2"/>
  <c r="BO75" i="2"/>
  <c r="BE75" i="2"/>
  <c r="BD75" i="2"/>
  <c r="BC75" i="2"/>
  <c r="BL75" i="2" s="1"/>
  <c r="BB75" i="2"/>
  <c r="BA75" i="2"/>
  <c r="AZ75" i="2"/>
  <c r="AY75" i="2"/>
  <c r="BH75" i="2" s="1"/>
  <c r="BR44" i="3"/>
  <c r="BQ44" i="3"/>
  <c r="BP44" i="3"/>
  <c r="BD44" i="3"/>
  <c r="BL44" i="3" s="1"/>
  <c r="BC44" i="3"/>
  <c r="BB44" i="3"/>
  <c r="BA44" i="3"/>
  <c r="AZ44" i="3"/>
  <c r="BH44" i="3" s="1"/>
  <c r="AY44" i="3"/>
  <c r="BR74" i="2"/>
  <c r="BD74" i="2"/>
  <c r="BS45" i="4"/>
  <c r="BE45" i="4"/>
  <c r="BQ44" i="4"/>
  <c r="BP44" i="4"/>
  <c r="BO44" i="4"/>
  <c r="BJ44" i="4"/>
  <c r="BC44" i="4"/>
  <c r="BK44" i="4" s="1"/>
  <c r="BB44" i="4"/>
  <c r="BA44" i="4"/>
  <c r="AZ44" i="4"/>
  <c r="BI44" i="4" s="1"/>
  <c r="AY44" i="4"/>
  <c r="BQ43" i="4"/>
  <c r="BC43" i="4"/>
  <c r="BK43" i="4" s="1"/>
  <c r="BB43" i="4"/>
  <c r="BA43" i="4"/>
  <c r="AZ43" i="4"/>
  <c r="AY43" i="4"/>
  <c r="BQ42" i="4"/>
  <c r="BP42" i="4"/>
  <c r="BO42" i="4"/>
  <c r="BC42" i="4"/>
  <c r="BB42" i="4"/>
  <c r="BK42" i="4" s="1"/>
  <c r="BA42" i="4"/>
  <c r="BJ42" i="4" s="1"/>
  <c r="AZ42" i="4"/>
  <c r="AY42" i="4"/>
  <c r="BS41" i="4"/>
  <c r="BQ41" i="4"/>
  <c r="BP41" i="4"/>
  <c r="BO41" i="4"/>
  <c r="BJ41" i="4"/>
  <c r="BI41" i="4"/>
  <c r="BE41" i="4"/>
  <c r="BC41" i="4"/>
  <c r="BK41" i="4" s="1"/>
  <c r="BB41" i="4"/>
  <c r="BA41" i="4"/>
  <c r="AZ41" i="4"/>
  <c r="BH41" i="4" s="1"/>
  <c r="AY41" i="4"/>
  <c r="BQ40" i="4"/>
  <c r="BP40" i="4"/>
  <c r="BO40" i="4"/>
  <c r="BJ40" i="4"/>
  <c r="BC40" i="4"/>
  <c r="BK40" i="4" s="1"/>
  <c r="BB40" i="4"/>
  <c r="BA40" i="4"/>
  <c r="BI40" i="4" s="1"/>
  <c r="AZ40" i="4"/>
  <c r="BH40" i="4" s="1"/>
  <c r="AY40" i="4"/>
  <c r="BY43" i="3"/>
  <c r="BX43" i="3"/>
  <c r="BW43" i="3"/>
  <c r="BV43" i="3"/>
  <c r="BU43" i="3"/>
  <c r="BT43" i="3"/>
  <c r="BS43" i="3"/>
  <c r="BR43" i="3"/>
  <c r="BF43" i="3"/>
  <c r="BE43" i="3"/>
  <c r="BD43" i="3"/>
  <c r="BY69" i="2"/>
  <c r="BX69" i="2"/>
  <c r="BW69" i="2"/>
  <c r="BV69" i="2"/>
  <c r="BU69" i="2"/>
  <c r="BT69" i="2"/>
  <c r="BS69" i="2"/>
  <c r="BR69" i="2"/>
  <c r="BF69" i="2"/>
  <c r="BE69" i="2"/>
  <c r="BD69" i="2"/>
  <c r="BY68" i="2"/>
  <c r="BX68" i="2"/>
  <c r="BW68" i="2"/>
  <c r="BV68" i="2"/>
  <c r="BU68" i="2"/>
  <c r="BT68" i="2"/>
  <c r="BS68" i="2"/>
  <c r="BR68" i="2"/>
  <c r="BM68" i="2"/>
  <c r="BF68" i="2"/>
  <c r="BE68" i="2"/>
  <c r="BD68" i="2"/>
  <c r="BQ67" i="2"/>
  <c r="BP67" i="2"/>
  <c r="BO67" i="2"/>
  <c r="BC67" i="2"/>
  <c r="BB67" i="2"/>
  <c r="BA67" i="2"/>
  <c r="BY42" i="3"/>
  <c r="BX42" i="3"/>
  <c r="BW42" i="3"/>
  <c r="BV42" i="3"/>
  <c r="BU42" i="3"/>
  <c r="BT42" i="3"/>
  <c r="BS42" i="3"/>
  <c r="BR42" i="3"/>
  <c r="BQ42" i="3"/>
  <c r="BP42" i="3"/>
  <c r="BO42" i="3"/>
  <c r="BF42" i="3"/>
  <c r="BE42" i="3"/>
  <c r="BD42" i="3"/>
  <c r="BC42" i="3"/>
  <c r="BB42" i="3"/>
  <c r="BA42" i="3"/>
  <c r="AZ42" i="3"/>
  <c r="AY42" i="3"/>
  <c r="BY41" i="3"/>
  <c r="BX41" i="3"/>
  <c r="BW41" i="3"/>
  <c r="BV41" i="3"/>
  <c r="BU41" i="3"/>
  <c r="BT41" i="3"/>
  <c r="BS41" i="3"/>
  <c r="BR41" i="3"/>
  <c r="BF41" i="3"/>
  <c r="BE41" i="3"/>
  <c r="BD41" i="3"/>
  <c r="BY39" i="4"/>
  <c r="BX39" i="4"/>
  <c r="BW39" i="4"/>
  <c r="BV39" i="4"/>
  <c r="BU39" i="4"/>
  <c r="BT39" i="4"/>
  <c r="BS39" i="4"/>
  <c r="BR39" i="4"/>
  <c r="BQ39" i="4"/>
  <c r="BP39" i="4"/>
  <c r="BO39" i="4"/>
  <c r="BN39" i="4"/>
  <c r="BJ39" i="4"/>
  <c r="BF39" i="4"/>
  <c r="BE39" i="4"/>
  <c r="BM39" i="4" s="1"/>
  <c r="BD39" i="4"/>
  <c r="BL39" i="4" s="1"/>
  <c r="BC39" i="4"/>
  <c r="BK39" i="4" s="1"/>
  <c r="BB39" i="4"/>
  <c r="BA39" i="4"/>
  <c r="AZ39" i="4"/>
  <c r="AY39" i="4"/>
  <c r="BY66" i="2"/>
  <c r="BX66" i="2"/>
  <c r="BW66" i="2"/>
  <c r="BV66" i="2"/>
  <c r="BU66" i="2"/>
  <c r="BT66" i="2"/>
  <c r="BS66" i="2"/>
  <c r="BR66" i="2"/>
  <c r="BQ66" i="2"/>
  <c r="BP66" i="2"/>
  <c r="BO66" i="2"/>
  <c r="BF66" i="2"/>
  <c r="BE66" i="2"/>
  <c r="BD66" i="2"/>
  <c r="BC66" i="2"/>
  <c r="BB66" i="2"/>
  <c r="BQ65" i="2"/>
  <c r="BP65" i="2"/>
  <c r="BO65" i="2"/>
  <c r="BC65" i="2"/>
  <c r="BB65" i="2"/>
  <c r="BA65" i="2"/>
  <c r="AZ65" i="2"/>
  <c r="AY65" i="2"/>
  <c r="BW64" i="2"/>
  <c r="BV64" i="2"/>
  <c r="BU64" i="2"/>
  <c r="BT64" i="2"/>
  <c r="BP64" i="2"/>
  <c r="BO64" i="2"/>
  <c r="BF64" i="2"/>
  <c r="BC64" i="2"/>
  <c r="BB64" i="2"/>
  <c r="BA64" i="2"/>
  <c r="AZ64" i="2"/>
  <c r="AY64" i="2"/>
  <c r="BW63" i="2"/>
  <c r="BV63" i="2"/>
  <c r="BU63" i="2"/>
  <c r="BT63" i="2"/>
  <c r="BF63" i="2"/>
  <c r="BC63" i="2"/>
  <c r="BK63" i="2" s="1"/>
  <c r="BB63" i="2"/>
  <c r="BA63" i="2"/>
  <c r="AZ63" i="2"/>
  <c r="BH63" i="2" s="1"/>
  <c r="AY63" i="2"/>
  <c r="BW40" i="3"/>
  <c r="BV40" i="3"/>
  <c r="BU40" i="3"/>
  <c r="BT40" i="3"/>
  <c r="BQ40" i="3"/>
  <c r="BP40" i="3"/>
  <c r="BO40" i="3"/>
  <c r="BF40" i="3"/>
  <c r="BC40" i="3"/>
  <c r="BB40" i="3"/>
  <c r="BA40" i="3"/>
  <c r="AZ40" i="3"/>
  <c r="AY40" i="3"/>
  <c r="BS39" i="3"/>
  <c r="BR39" i="3"/>
  <c r="BQ39" i="3"/>
  <c r="BP39" i="3"/>
  <c r="BO39" i="3"/>
  <c r="BE39" i="3"/>
  <c r="BD39" i="3"/>
  <c r="BC39" i="3"/>
  <c r="BB39" i="3"/>
  <c r="BA39" i="3"/>
  <c r="AZ39" i="3"/>
  <c r="AY39" i="3"/>
  <c r="AB39" i="3"/>
  <c r="Z39" i="3"/>
  <c r="BY38" i="3"/>
  <c r="BX38" i="3"/>
  <c r="BW38" i="3"/>
  <c r="BV38" i="3"/>
  <c r="BU38" i="3"/>
  <c r="BT38" i="3"/>
  <c r="BS38" i="3"/>
  <c r="BR38" i="3"/>
  <c r="BQ38" i="3"/>
  <c r="BP38" i="3"/>
  <c r="BO38" i="3"/>
  <c r="BF38" i="3"/>
  <c r="BE38" i="3"/>
  <c r="BD38" i="3"/>
  <c r="BC38" i="3"/>
  <c r="BB38" i="3"/>
  <c r="BA38" i="3"/>
  <c r="AZ38" i="3"/>
  <c r="AY38" i="3"/>
  <c r="AD38" i="3"/>
  <c r="AC38" i="3"/>
  <c r="AB38" i="3"/>
  <c r="AA38" i="3"/>
  <c r="BS62" i="2"/>
  <c r="BR62" i="2"/>
  <c r="BQ62" i="2"/>
  <c r="BP62" i="2"/>
  <c r="BO62" i="2"/>
  <c r="BE62" i="2"/>
  <c r="BM62" i="2" s="1"/>
  <c r="BD62" i="2"/>
  <c r="BC62" i="2"/>
  <c r="BB62" i="2"/>
  <c r="BK62" i="2" s="1"/>
  <c r="BA62" i="2"/>
  <c r="BI62" i="2" s="1"/>
  <c r="AZ62" i="2"/>
  <c r="AY62" i="2"/>
  <c r="BR61" i="2"/>
  <c r="BD61" i="2"/>
  <c r="BR38" i="4"/>
  <c r="BD38" i="4"/>
  <c r="BS60" i="2"/>
  <c r="BR60" i="2"/>
  <c r="BQ60" i="2"/>
  <c r="BP60" i="2"/>
  <c r="BO60" i="2"/>
  <c r="BE60" i="2"/>
  <c r="BD60" i="2"/>
  <c r="BC60" i="2"/>
  <c r="BB60" i="2"/>
  <c r="BJ60" i="2" s="1"/>
  <c r="BA60" i="2"/>
  <c r="AZ60" i="2"/>
  <c r="BS37" i="4"/>
  <c r="BR37" i="4"/>
  <c r="BQ37" i="4"/>
  <c r="BP37" i="4"/>
  <c r="BO37" i="4"/>
  <c r="BE37" i="4"/>
  <c r="BM37" i="4" s="1"/>
  <c r="BD37" i="4"/>
  <c r="BL37" i="4" s="1"/>
  <c r="BC37" i="4"/>
  <c r="BB37" i="4"/>
  <c r="BK37" i="4" s="1"/>
  <c r="BA37" i="4"/>
  <c r="BI37" i="4" s="1"/>
  <c r="AZ37" i="4"/>
  <c r="BH37" i="4" s="1"/>
  <c r="AY37" i="4"/>
  <c r="BY37" i="3"/>
  <c r="BX37" i="3"/>
  <c r="BW37" i="3"/>
  <c r="BV37" i="3"/>
  <c r="BU37" i="3"/>
  <c r="BT37" i="3"/>
  <c r="BS37" i="3"/>
  <c r="BR37" i="3"/>
  <c r="BQ37" i="3"/>
  <c r="BP37" i="3"/>
  <c r="BO37" i="3"/>
  <c r="BF37" i="3"/>
  <c r="BE37" i="3"/>
  <c r="BD37" i="3"/>
  <c r="BC37" i="3"/>
  <c r="BB37" i="3"/>
  <c r="BA37" i="3"/>
  <c r="AZ37" i="3"/>
  <c r="BY59" i="2"/>
  <c r="BW59" i="2"/>
  <c r="BV59" i="2"/>
  <c r="BU59" i="2"/>
  <c r="BT59" i="2"/>
  <c r="BS59" i="2"/>
  <c r="BR59" i="2"/>
  <c r="BQ59" i="2"/>
  <c r="BP59" i="2"/>
  <c r="BO59" i="2"/>
  <c r="BF59" i="2"/>
  <c r="BE59" i="2"/>
  <c r="BD59" i="2"/>
  <c r="BC59" i="2"/>
  <c r="BB59" i="2"/>
  <c r="BA59" i="2"/>
  <c r="AZ59" i="2"/>
  <c r="AY59" i="2"/>
  <c r="BR58" i="2"/>
  <c r="BQ58" i="2"/>
  <c r="BP58" i="2"/>
  <c r="BO58" i="2"/>
  <c r="BD58" i="2"/>
  <c r="BC58" i="2"/>
  <c r="BB58" i="2"/>
  <c r="BJ58" i="2" s="1"/>
  <c r="BA58" i="2"/>
  <c r="AZ58" i="2"/>
  <c r="AY58" i="2"/>
  <c r="BY36" i="4"/>
  <c r="BW36" i="4"/>
  <c r="BV36" i="4"/>
  <c r="BU36" i="4"/>
  <c r="BT36" i="4"/>
  <c r="BS36" i="4"/>
  <c r="BR36" i="4"/>
  <c r="BQ36" i="4"/>
  <c r="BP36" i="4"/>
  <c r="BO36" i="4"/>
  <c r="BF36" i="4"/>
  <c r="BE36" i="4"/>
  <c r="BM36" i="4" s="1"/>
  <c r="BD36" i="4"/>
  <c r="BL36" i="4" s="1"/>
  <c r="BC36" i="4"/>
  <c r="BB36" i="4"/>
  <c r="BK36" i="4" s="1"/>
  <c r="BA36" i="4"/>
  <c r="BI36" i="4" s="1"/>
  <c r="AZ36" i="4"/>
  <c r="BH36" i="4" s="1"/>
  <c r="AY36" i="4"/>
  <c r="BY57" i="2"/>
  <c r="BX57" i="2"/>
  <c r="BW57" i="2"/>
  <c r="BV57" i="2"/>
  <c r="BU57" i="2"/>
  <c r="BT57" i="2"/>
  <c r="BS57" i="2"/>
  <c r="BR57" i="2"/>
  <c r="BQ57" i="2"/>
  <c r="BP57" i="2"/>
  <c r="BO57" i="2"/>
  <c r="BF57" i="2"/>
  <c r="BE57" i="2"/>
  <c r="BD57" i="2"/>
  <c r="BC57" i="2"/>
  <c r="BB57" i="2"/>
  <c r="BA57" i="2"/>
  <c r="AZ57" i="2"/>
  <c r="AY57" i="2"/>
  <c r="BY56" i="2"/>
  <c r="BX56" i="2"/>
  <c r="BW56" i="2"/>
  <c r="BV56" i="2"/>
  <c r="BU56" i="2"/>
  <c r="BT56" i="2"/>
  <c r="BS56" i="2"/>
  <c r="BR56" i="2"/>
  <c r="BF56" i="2"/>
  <c r="BE56" i="2"/>
  <c r="BD56" i="2"/>
  <c r="BY36" i="3"/>
  <c r="BX36" i="3"/>
  <c r="BW36" i="3"/>
  <c r="BV36" i="3"/>
  <c r="BU36" i="3"/>
  <c r="BT36" i="3"/>
  <c r="BS36" i="3"/>
  <c r="BR36" i="3"/>
  <c r="BF36" i="3"/>
  <c r="BE36" i="3"/>
  <c r="BD36" i="3"/>
  <c r="BY35" i="3"/>
  <c r="BX35" i="3"/>
  <c r="BW35" i="3"/>
  <c r="BV35" i="3"/>
  <c r="BU35" i="3"/>
  <c r="BT35" i="3"/>
  <c r="BS35" i="3"/>
  <c r="BR35" i="3"/>
  <c r="BF35" i="3"/>
  <c r="BE35" i="3"/>
  <c r="BD35" i="3"/>
  <c r="BC35" i="3"/>
  <c r="BB35" i="3"/>
  <c r="BA35" i="3"/>
  <c r="AZ35" i="3"/>
  <c r="AY35" i="3"/>
  <c r="BY55" i="2"/>
  <c r="BX55" i="2"/>
  <c r="BW55" i="2"/>
  <c r="BV55" i="2"/>
  <c r="BU55" i="2"/>
  <c r="BT55" i="2"/>
  <c r="BS55" i="2"/>
  <c r="BR55" i="2"/>
  <c r="BQ55" i="2"/>
  <c r="BP55" i="2"/>
  <c r="BO55" i="2"/>
  <c r="BF55" i="2"/>
  <c r="BE55" i="2"/>
  <c r="BD55" i="2"/>
  <c r="BC55" i="2"/>
  <c r="BB55" i="2"/>
  <c r="BJ55" i="2" s="1"/>
  <c r="BA55" i="2"/>
  <c r="AZ55" i="2"/>
  <c r="BS35" i="4"/>
  <c r="BQ35" i="4"/>
  <c r="BP35" i="4"/>
  <c r="BO35" i="4"/>
  <c r="BK35" i="4"/>
  <c r="BH35" i="4"/>
  <c r="BE35" i="4"/>
  <c r="BC35" i="4"/>
  <c r="BB35" i="4"/>
  <c r="BJ35" i="4" s="1"/>
  <c r="BA35" i="4"/>
  <c r="BI35" i="4" s="1"/>
  <c r="AZ35" i="4"/>
  <c r="AY35" i="4"/>
  <c r="BQ34" i="4"/>
  <c r="BP34" i="4"/>
  <c r="BO34" i="4"/>
  <c r="BH34" i="4"/>
  <c r="BC34" i="4"/>
  <c r="BK34" i="4" s="1"/>
  <c r="BB34" i="4"/>
  <c r="BJ34" i="4" s="1"/>
  <c r="BA34" i="4"/>
  <c r="BI34" i="4" s="1"/>
  <c r="AZ34" i="4"/>
  <c r="AY34" i="4"/>
  <c r="BY54" i="2"/>
  <c r="BW54" i="2"/>
  <c r="BV54" i="2"/>
  <c r="BU54" i="2"/>
  <c r="BT54" i="2"/>
  <c r="BS54" i="2"/>
  <c r="BR54" i="2"/>
  <c r="BQ54" i="2"/>
  <c r="BP54" i="2"/>
  <c r="BO54" i="2"/>
  <c r="BF54" i="2"/>
  <c r="BE54" i="2"/>
  <c r="BN54" i="2" s="1"/>
  <c r="BD54" i="2"/>
  <c r="BC54" i="2"/>
  <c r="BB54" i="2"/>
  <c r="BA54" i="2"/>
  <c r="BJ54" i="2" s="1"/>
  <c r="AZ54" i="2"/>
  <c r="AY54" i="2"/>
  <c r="BY53" i="2"/>
  <c r="BX53" i="2"/>
  <c r="BW53" i="2"/>
  <c r="BV53" i="2"/>
  <c r="BU53" i="2"/>
  <c r="BT53" i="2"/>
  <c r="BS53" i="2"/>
  <c r="BR53" i="2"/>
  <c r="BQ53" i="2"/>
  <c r="BP53" i="2"/>
  <c r="BO53" i="2"/>
  <c r="BF53" i="2"/>
  <c r="BE53" i="2"/>
  <c r="BD53" i="2"/>
  <c r="BC53" i="2"/>
  <c r="BB53" i="2"/>
  <c r="BA53" i="2"/>
  <c r="AZ53" i="2"/>
  <c r="AY53" i="2"/>
  <c r="BY34" i="3"/>
  <c r="BX34" i="3"/>
  <c r="BW34" i="3"/>
  <c r="BV34" i="3"/>
  <c r="BU34" i="3"/>
  <c r="BT34" i="3"/>
  <c r="BS34" i="3"/>
  <c r="BR34" i="3"/>
  <c r="BQ34" i="3"/>
  <c r="BP34" i="3"/>
  <c r="BO34" i="3"/>
  <c r="BF34" i="3"/>
  <c r="BE34" i="3"/>
  <c r="BD34" i="3"/>
  <c r="BY52" i="2"/>
  <c r="BX52" i="2"/>
  <c r="BW52" i="2"/>
  <c r="BV52" i="2"/>
  <c r="BU52" i="2"/>
  <c r="BT52" i="2"/>
  <c r="BS52" i="2"/>
  <c r="BR52" i="2"/>
  <c r="BQ52" i="2"/>
  <c r="BP52" i="2"/>
  <c r="BO52" i="2"/>
  <c r="BF52" i="2"/>
  <c r="BE52" i="2"/>
  <c r="BD52" i="2"/>
  <c r="BC52" i="2"/>
  <c r="BB52" i="2"/>
  <c r="BK52" i="2" s="1"/>
  <c r="BA52" i="2"/>
  <c r="AZ52" i="2"/>
  <c r="AY52" i="2"/>
  <c r="BY51" i="2"/>
  <c r="BX51" i="2"/>
  <c r="BW51" i="2"/>
  <c r="BV51" i="2"/>
  <c r="BU51" i="2"/>
  <c r="BT51" i="2"/>
  <c r="BS51" i="2"/>
  <c r="BR51" i="2"/>
  <c r="BQ51" i="2"/>
  <c r="BP51" i="2"/>
  <c r="BO51" i="2"/>
  <c r="BF51" i="2"/>
  <c r="BE51" i="2"/>
  <c r="BN51" i="2" s="1"/>
  <c r="BD51" i="2"/>
  <c r="BC51" i="2"/>
  <c r="BB51" i="2"/>
  <c r="BA51" i="2"/>
  <c r="AZ51" i="2"/>
  <c r="AY51" i="2"/>
  <c r="BH51" i="2" s="1"/>
  <c r="AB51" i="2"/>
  <c r="AA51" i="2"/>
  <c r="Z51" i="2"/>
  <c r="BY33" i="4"/>
  <c r="BX33" i="4"/>
  <c r="BW33" i="4"/>
  <c r="BV33" i="4"/>
  <c r="BU33" i="4"/>
  <c r="BT33" i="4"/>
  <c r="BS33" i="4"/>
  <c r="BR33" i="4"/>
  <c r="BQ33" i="4"/>
  <c r="BP33" i="4"/>
  <c r="BO33" i="4"/>
  <c r="BF33" i="4"/>
  <c r="BE33" i="4"/>
  <c r="BM33" i="4" s="1"/>
  <c r="BD33" i="4"/>
  <c r="BL33" i="4" s="1"/>
  <c r="BC33" i="4"/>
  <c r="BB33" i="4"/>
  <c r="BK33" i="4" s="1"/>
  <c r="BA33" i="4"/>
  <c r="BI33" i="4" s="1"/>
  <c r="AZ33" i="4"/>
  <c r="BH33" i="4" s="1"/>
  <c r="AY33" i="4"/>
  <c r="BY33" i="3"/>
  <c r="BX33" i="3"/>
  <c r="BW33" i="3"/>
  <c r="BV33" i="3"/>
  <c r="BU33" i="3"/>
  <c r="BT33" i="3"/>
  <c r="BS33" i="3"/>
  <c r="BR33" i="3"/>
  <c r="BQ33" i="3"/>
  <c r="BP33" i="3"/>
  <c r="BO33" i="3"/>
  <c r="BF33" i="3"/>
  <c r="BE33" i="3"/>
  <c r="BD33" i="3"/>
  <c r="BC33" i="3"/>
  <c r="BB33" i="3"/>
  <c r="BK33" i="3" s="1"/>
  <c r="BA33" i="3"/>
  <c r="AZ33" i="3"/>
  <c r="AY33" i="3"/>
  <c r="BR32" i="4"/>
  <c r="BQ32" i="4"/>
  <c r="BP32" i="4"/>
  <c r="BD32" i="4"/>
  <c r="BC32" i="4"/>
  <c r="BR50" i="2"/>
  <c r="BQ50" i="2"/>
  <c r="BP50" i="2"/>
  <c r="BD50" i="2"/>
  <c r="BC50" i="2"/>
  <c r="BY49" i="2"/>
  <c r="BX49" i="2"/>
  <c r="BW49" i="2"/>
  <c r="BV49" i="2"/>
  <c r="BU49" i="2"/>
  <c r="BT49" i="2"/>
  <c r="BS49" i="2"/>
  <c r="BR49" i="2"/>
  <c r="BF49" i="2"/>
  <c r="BE49" i="2"/>
  <c r="BD49" i="2"/>
  <c r="BC49" i="2"/>
  <c r="BB49" i="2"/>
  <c r="BA49" i="2"/>
  <c r="AZ49" i="2"/>
  <c r="AY49" i="2"/>
  <c r="BY26" i="3"/>
  <c r="BX26" i="3"/>
  <c r="BW26" i="3"/>
  <c r="BV26" i="3"/>
  <c r="BU26" i="3"/>
  <c r="BT26" i="3"/>
  <c r="BS26" i="3"/>
  <c r="BR26" i="3"/>
  <c r="BQ26" i="3"/>
  <c r="BP26" i="3"/>
  <c r="BO26" i="3"/>
  <c r="BF26" i="3"/>
  <c r="BE26" i="3"/>
  <c r="BD26" i="3"/>
  <c r="BC26" i="3"/>
  <c r="BB26" i="3"/>
  <c r="BA26" i="3"/>
  <c r="AZ26" i="3"/>
  <c r="AY26" i="3"/>
  <c r="BY48" i="2"/>
  <c r="BX48" i="2"/>
  <c r="BW48" i="2"/>
  <c r="BV48" i="2"/>
  <c r="BU48" i="2"/>
  <c r="BT48" i="2"/>
  <c r="BS48" i="2"/>
  <c r="BR48" i="2"/>
  <c r="BQ48" i="2"/>
  <c r="BP48" i="2"/>
  <c r="BO48" i="2"/>
  <c r="BH48" i="2"/>
  <c r="BF48" i="2"/>
  <c r="BE48" i="2"/>
  <c r="BD48" i="2"/>
  <c r="BC48" i="2"/>
  <c r="BB48" i="2"/>
  <c r="BA48" i="2"/>
  <c r="BI48" i="2" s="1"/>
  <c r="BQ47" i="2"/>
  <c r="BP47" i="2"/>
  <c r="BO47" i="2"/>
  <c r="BC47" i="2"/>
  <c r="BY46" i="2"/>
  <c r="BX46" i="2"/>
  <c r="BW46" i="2"/>
  <c r="BV46" i="2"/>
  <c r="BU46" i="2"/>
  <c r="BT46" i="2"/>
  <c r="BS46" i="2"/>
  <c r="BR46" i="2"/>
  <c r="BQ46" i="2"/>
  <c r="BP46" i="2"/>
  <c r="BO46" i="2"/>
  <c r="BF46" i="2"/>
  <c r="BE46" i="2"/>
  <c r="BD46" i="2"/>
  <c r="BC46" i="2"/>
  <c r="BB46" i="2"/>
  <c r="BK46" i="2" s="1"/>
  <c r="BA46" i="2"/>
  <c r="AZ46" i="2"/>
  <c r="AY46" i="2"/>
  <c r="BQ45" i="2"/>
  <c r="BP45" i="2"/>
  <c r="BO45" i="2"/>
  <c r="BC45" i="2"/>
  <c r="BB45" i="2"/>
  <c r="BJ45" i="2" s="1"/>
  <c r="BA45" i="2"/>
  <c r="AZ45" i="2"/>
  <c r="AY45" i="2"/>
  <c r="BW28" i="3"/>
  <c r="BV28" i="3"/>
  <c r="BU28" i="3"/>
  <c r="BT28" i="3"/>
  <c r="BR28" i="3"/>
  <c r="BQ28" i="3"/>
  <c r="BP28" i="3"/>
  <c r="BF28" i="3"/>
  <c r="BD28" i="3"/>
  <c r="BC28" i="3"/>
  <c r="BB28" i="3"/>
  <c r="BK28" i="3" s="1"/>
  <c r="BA28" i="3"/>
  <c r="AZ28" i="3"/>
  <c r="AY28" i="3"/>
  <c r="BW27" i="3"/>
  <c r="BV27" i="3"/>
  <c r="BU27" i="3"/>
  <c r="BT27" i="3"/>
  <c r="BR27" i="3"/>
  <c r="BF27" i="3"/>
  <c r="BD27" i="3"/>
  <c r="BR43" i="2"/>
  <c r="BD43" i="2"/>
  <c r="BR42" i="2"/>
  <c r="BQ42" i="2"/>
  <c r="BP42" i="2"/>
  <c r="BO42" i="2"/>
  <c r="BD42" i="2"/>
  <c r="BC42" i="2"/>
  <c r="BB42" i="2"/>
  <c r="BA42" i="2"/>
  <c r="AZ42" i="2"/>
  <c r="AY42" i="2"/>
  <c r="BR30" i="4"/>
  <c r="BQ30" i="4"/>
  <c r="BP30" i="4"/>
  <c r="BO30" i="4"/>
  <c r="BD30" i="4"/>
  <c r="BL30" i="4" s="1"/>
  <c r="BC30" i="4"/>
  <c r="BK30" i="4" s="1"/>
  <c r="BB30" i="4"/>
  <c r="BJ30" i="4" s="1"/>
  <c r="BA30" i="4"/>
  <c r="BY41" i="2"/>
  <c r="BX41" i="2"/>
  <c r="BW41" i="2"/>
  <c r="BV41" i="2"/>
  <c r="BU41" i="2"/>
  <c r="BT41" i="2"/>
  <c r="BS41" i="2"/>
  <c r="BQ41" i="2"/>
  <c r="BP41" i="2"/>
  <c r="BO41" i="2"/>
  <c r="BF41" i="2"/>
  <c r="BE41" i="2"/>
  <c r="BS40" i="2"/>
  <c r="BR40" i="2"/>
  <c r="BE40" i="2"/>
  <c r="BD40" i="2"/>
  <c r="BY25" i="3"/>
  <c r="BX25" i="3"/>
  <c r="BW25" i="3"/>
  <c r="BV25" i="3"/>
  <c r="BU25" i="3"/>
  <c r="BT25" i="3"/>
  <c r="BS25" i="3"/>
  <c r="BR25" i="3"/>
  <c r="BF25" i="3"/>
  <c r="BE25" i="3"/>
  <c r="BD25" i="3"/>
  <c r="BY39" i="2"/>
  <c r="BX39" i="2"/>
  <c r="BW39" i="2"/>
  <c r="BV39" i="2"/>
  <c r="BU39" i="2"/>
  <c r="BT39" i="2"/>
  <c r="BS39" i="2"/>
  <c r="BR39" i="2"/>
  <c r="BF39" i="2"/>
  <c r="BE39" i="2"/>
  <c r="BD39" i="2"/>
  <c r="BQ23" i="3"/>
  <c r="BP23" i="3"/>
  <c r="BC23" i="3"/>
  <c r="BS29" i="4"/>
  <c r="BR29" i="4"/>
  <c r="BE29" i="4"/>
  <c r="BM29" i="4" s="1"/>
  <c r="BD29" i="4"/>
  <c r="BW38" i="2"/>
  <c r="BV38" i="2"/>
  <c r="BU38" i="2"/>
  <c r="BT38" i="2"/>
  <c r="BR38" i="2"/>
  <c r="BF38" i="2"/>
  <c r="BD38" i="2"/>
  <c r="BY37" i="2"/>
  <c r="BX37" i="2"/>
  <c r="BW37" i="2"/>
  <c r="BV37" i="2"/>
  <c r="BU37" i="2"/>
  <c r="BT37" i="2"/>
  <c r="BS37" i="2"/>
  <c r="BR37" i="2"/>
  <c r="BP37" i="2"/>
  <c r="BO37" i="2"/>
  <c r="BF37" i="2"/>
  <c r="BE37" i="2"/>
  <c r="BM37" i="2" s="1"/>
  <c r="BC37" i="2"/>
  <c r="BB37" i="2"/>
  <c r="BA37" i="2"/>
  <c r="AZ37" i="2"/>
  <c r="AY37" i="2"/>
  <c r="BY22" i="3"/>
  <c r="BX22" i="3"/>
  <c r="BW22" i="3"/>
  <c r="BV22" i="3"/>
  <c r="BU22" i="3"/>
  <c r="BT22" i="3"/>
  <c r="BS22" i="3"/>
  <c r="BF22" i="3"/>
  <c r="BE22" i="3"/>
  <c r="BM22" i="3" s="1"/>
  <c r="BY28" i="4"/>
  <c r="BW28" i="4"/>
  <c r="BV28" i="4"/>
  <c r="BU28" i="4"/>
  <c r="BT28" i="4"/>
  <c r="BS28" i="4"/>
  <c r="BF28" i="4"/>
  <c r="BN28" i="4" s="1"/>
  <c r="BE28" i="4"/>
  <c r="BY36" i="2"/>
  <c r="BW36" i="2"/>
  <c r="BV36" i="2"/>
  <c r="BU36" i="2"/>
  <c r="BT36" i="2"/>
  <c r="BS36" i="2"/>
  <c r="BF36" i="2"/>
  <c r="BE36" i="2"/>
  <c r="BY35" i="2"/>
  <c r="BW35" i="2"/>
  <c r="BV35" i="2"/>
  <c r="BU35" i="2"/>
  <c r="BT35" i="2"/>
  <c r="BS35" i="2"/>
  <c r="BF35" i="2"/>
  <c r="BE35" i="2"/>
  <c r="BY34" i="2"/>
  <c r="BW34" i="2"/>
  <c r="BV34" i="2"/>
  <c r="BU34" i="2"/>
  <c r="BT34" i="2"/>
  <c r="BS34" i="2"/>
  <c r="BR34" i="2"/>
  <c r="BF34" i="2"/>
  <c r="BE34" i="2"/>
  <c r="BD34" i="2"/>
  <c r="BY33" i="2"/>
  <c r="BX33" i="2"/>
  <c r="BW33" i="2"/>
  <c r="BV33" i="2"/>
  <c r="BU33" i="2"/>
  <c r="BT33" i="2"/>
  <c r="BS33" i="2"/>
  <c r="BR33" i="2"/>
  <c r="BF33" i="2"/>
  <c r="BE33" i="2"/>
  <c r="BD33" i="2"/>
  <c r="BR32" i="2"/>
  <c r="BQ32" i="2"/>
  <c r="BP32" i="2"/>
  <c r="BO32" i="2"/>
  <c r="BD32" i="2"/>
  <c r="BC32" i="2"/>
  <c r="BB32" i="2"/>
  <c r="BK32" i="2" s="1"/>
  <c r="BA32" i="2"/>
  <c r="AZ32" i="2"/>
  <c r="AY32" i="2"/>
  <c r="BY31" i="2"/>
  <c r="BX31" i="2"/>
  <c r="BW31" i="2"/>
  <c r="BV31" i="2"/>
  <c r="BU31" i="2"/>
  <c r="BT31" i="2"/>
  <c r="BS31" i="2"/>
  <c r="BR31" i="2"/>
  <c r="BQ31" i="2"/>
  <c r="BP31" i="2"/>
  <c r="BO31" i="2"/>
  <c r="BF31" i="2"/>
  <c r="BE31" i="2"/>
  <c r="BN31" i="2" s="1"/>
  <c r="BD31" i="2"/>
  <c r="BC31" i="2"/>
  <c r="BB31" i="2"/>
  <c r="BA31" i="2"/>
  <c r="BJ31" i="2" s="1"/>
  <c r="AZ31" i="2"/>
  <c r="AY31" i="2"/>
  <c r="BH42" i="2" l="1"/>
  <c r="BM52" i="2"/>
  <c r="BK55" i="2"/>
  <c r="BN66" i="2"/>
  <c r="BJ81" i="2"/>
  <c r="BL93" i="2"/>
  <c r="BL99" i="2"/>
  <c r="BL100" i="2"/>
  <c r="BH45" i="2"/>
  <c r="BH46" i="2"/>
  <c r="BL46" i="2"/>
  <c r="BI58" i="2"/>
  <c r="BH64" i="2"/>
  <c r="BI77" i="2"/>
  <c r="BM77" i="2"/>
  <c r="BJ82" i="2"/>
  <c r="BN82" i="2"/>
  <c r="BK84" i="2"/>
  <c r="BH90" i="2"/>
  <c r="BL90" i="2"/>
  <c r="BI98" i="2"/>
  <c r="BL42" i="2"/>
  <c r="BI52" i="2"/>
  <c r="BK60" i="2"/>
  <c r="BK65" i="2"/>
  <c r="BJ67" i="2"/>
  <c r="BK77" i="2"/>
  <c r="BH78" i="2"/>
  <c r="BI89" i="2"/>
  <c r="BH99" i="2"/>
  <c r="BH100" i="2"/>
  <c r="BK42" i="2"/>
  <c r="BJ51" i="2"/>
  <c r="BH52" i="2"/>
  <c r="BL52" i="2"/>
  <c r="BH57" i="2"/>
  <c r="BL57" i="2"/>
  <c r="BK78" i="2"/>
  <c r="BK99" i="2"/>
  <c r="BK100" i="2"/>
  <c r="BM46" i="2"/>
  <c r="BL48" i="2"/>
  <c r="BM49" i="2"/>
  <c r="BI53" i="2"/>
  <c r="BL55" i="2"/>
  <c r="BK58" i="2"/>
  <c r="BK59" i="2"/>
  <c r="BI64" i="2"/>
  <c r="BH65" i="2"/>
  <c r="BK66" i="2"/>
  <c r="BL80" i="2"/>
  <c r="BJ90" i="2"/>
  <c r="BM93" i="2"/>
  <c r="BN93" i="2"/>
  <c r="BJ96" i="2"/>
  <c r="BK97" i="2"/>
  <c r="BI99" i="2"/>
  <c r="BI100" i="2"/>
  <c r="BJ49" i="2"/>
  <c r="BK45" i="2"/>
  <c r="BK48" i="2"/>
  <c r="BH49" i="2"/>
  <c r="BL49" i="2"/>
  <c r="BI51" i="2"/>
  <c r="BM51" i="2"/>
  <c r="BH53" i="2"/>
  <c r="BL53" i="2"/>
  <c r="BH54" i="2"/>
  <c r="BL54" i="2"/>
  <c r="BN56" i="2"/>
  <c r="BK57" i="2"/>
  <c r="BJ59" i="2"/>
  <c r="BN59" i="2"/>
  <c r="BH62" i="2"/>
  <c r="BL62" i="2"/>
  <c r="BJ63" i="2"/>
  <c r="BK64" i="2"/>
  <c r="BJ65" i="2"/>
  <c r="BM66" i="2"/>
  <c r="BN68" i="2"/>
  <c r="BN69" i="2"/>
  <c r="BJ75" i="2"/>
  <c r="BJ76" i="2"/>
  <c r="BN76" i="2"/>
  <c r="BJ77" i="2"/>
  <c r="BN77" i="2"/>
  <c r="BK80" i="2"/>
  <c r="BH81" i="2"/>
  <c r="BL81" i="2"/>
  <c r="BI82" i="2"/>
  <c r="BM82" i="2"/>
  <c r="BN83" i="2"/>
  <c r="BJ84" i="2"/>
  <c r="BN86" i="2"/>
  <c r="BN88" i="2"/>
  <c r="BI90" i="2"/>
  <c r="BM90" i="2"/>
  <c r="BK91" i="2"/>
  <c r="BK89" i="2"/>
  <c r="BI97" i="2"/>
  <c r="BH98" i="2"/>
  <c r="BI42" i="2"/>
  <c r="BJ42" i="2"/>
  <c r="BI45" i="2"/>
  <c r="BI46" i="2"/>
  <c r="BI49" i="2"/>
  <c r="BM53" i="2"/>
  <c r="BL60" i="2"/>
  <c r="BJ64" i="2"/>
  <c r="BK67" i="2"/>
  <c r="BI78" i="2"/>
  <c r="BH80" i="2"/>
  <c r="BN90" i="2"/>
  <c r="BN89" i="2"/>
  <c r="BI93" i="2"/>
  <c r="BM99" i="2"/>
  <c r="BM100" i="2"/>
  <c r="BK37" i="2"/>
  <c r="BM48" i="2"/>
  <c r="BN49" i="2"/>
  <c r="BK51" i="2"/>
  <c r="BJ53" i="2"/>
  <c r="BN53" i="2"/>
  <c r="BK54" i="2"/>
  <c r="BI55" i="2"/>
  <c r="BM55" i="2"/>
  <c r="BN55" i="2"/>
  <c r="BM56" i="2"/>
  <c r="BI57" i="2"/>
  <c r="BM57" i="2"/>
  <c r="BH58" i="2"/>
  <c r="BL58" i="2"/>
  <c r="BH59" i="2"/>
  <c r="BL59" i="2"/>
  <c r="BI60" i="2"/>
  <c r="BM60" i="2"/>
  <c r="BI63" i="2"/>
  <c r="BI65" i="2"/>
  <c r="BL66" i="2"/>
  <c r="BM69" i="2"/>
  <c r="BI75" i="2"/>
  <c r="BM75" i="2"/>
  <c r="BI76" i="2"/>
  <c r="BM76" i="2"/>
  <c r="BI80" i="2"/>
  <c r="BM80" i="2"/>
  <c r="BK81" i="2"/>
  <c r="BK82" i="2"/>
  <c r="BI84" i="2"/>
  <c r="BN84" i="2"/>
  <c r="BM86" i="2"/>
  <c r="BI91" i="2"/>
  <c r="BM91" i="2"/>
  <c r="BJ89" i="2"/>
  <c r="BM92" i="2"/>
  <c r="BK96" i="2"/>
  <c r="BH97" i="2"/>
  <c r="BK98" i="2"/>
  <c r="BJ56" i="3"/>
  <c r="BI44" i="3"/>
  <c r="BJ46" i="3"/>
  <c r="BI47" i="3"/>
  <c r="BM47" i="3"/>
  <c r="BL49" i="3"/>
  <c r="BI51" i="3"/>
  <c r="BN51" i="3"/>
  <c r="BH54" i="3"/>
  <c r="BL54" i="3"/>
  <c r="BI55" i="3"/>
  <c r="BN55" i="3"/>
  <c r="BJ44" i="3"/>
  <c r="BJ51" i="3"/>
  <c r="BI54" i="3"/>
  <c r="BM54" i="3"/>
  <c r="BJ55" i="3"/>
  <c r="BH38" i="3"/>
  <c r="BL38" i="3"/>
  <c r="BH40" i="3"/>
  <c r="BK42" i="3"/>
  <c r="BK44" i="3"/>
  <c r="BH46" i="3"/>
  <c r="BL46" i="3"/>
  <c r="BM50" i="3"/>
  <c r="BI52" i="3"/>
  <c r="BM52" i="3"/>
  <c r="BK54" i="3"/>
  <c r="BJ100" i="2"/>
  <c r="BJ99" i="2"/>
  <c r="BJ54" i="3"/>
  <c r="BN54" i="3"/>
  <c r="BJ53" i="3"/>
  <c r="BN53" i="3"/>
  <c r="BH52" i="4"/>
  <c r="BK90" i="2"/>
  <c r="BJ91" i="2"/>
  <c r="BN91" i="2"/>
  <c r="BI51" i="4"/>
  <c r="BM51" i="4"/>
  <c r="BJ52" i="3"/>
  <c r="BN52" i="3"/>
  <c r="BM49" i="3"/>
  <c r="BJ48" i="4"/>
  <c r="BN48" i="4"/>
  <c r="BN22" i="3"/>
  <c r="BN45" i="3"/>
  <c r="BH39" i="3"/>
  <c r="BL39" i="3"/>
  <c r="BH42" i="3"/>
  <c r="BL42" i="3"/>
  <c r="BH45" i="3"/>
  <c r="BL45" i="3"/>
  <c r="BK46" i="3"/>
  <c r="BH47" i="3"/>
  <c r="BL47" i="3"/>
  <c r="BN41" i="3"/>
  <c r="BJ45" i="3"/>
  <c r="BK26" i="3"/>
  <c r="BH35" i="3"/>
  <c r="BJ47" i="3"/>
  <c r="BN47" i="3"/>
  <c r="BL82" i="2"/>
  <c r="BI46" i="4"/>
  <c r="BK45" i="3"/>
  <c r="BJ80" i="2"/>
  <c r="BN80" i="2"/>
  <c r="BJ78" i="2"/>
  <c r="BK76" i="2"/>
  <c r="BL77" i="2"/>
  <c r="BK75" i="2"/>
  <c r="BH44" i="4"/>
  <c r="BI26" i="3"/>
  <c r="BJ35" i="3"/>
  <c r="BI37" i="3"/>
  <c r="BJ37" i="3"/>
  <c r="BH28" i="3"/>
  <c r="BL28" i="3"/>
  <c r="BH26" i="3"/>
  <c r="BL26" i="3"/>
  <c r="BI35" i="3"/>
  <c r="BM35" i="3"/>
  <c r="BK37" i="3"/>
  <c r="BI39" i="3"/>
  <c r="BM39" i="3"/>
  <c r="BJ40" i="3"/>
  <c r="BM41" i="3"/>
  <c r="BN37" i="3"/>
  <c r="BK40" i="3"/>
  <c r="BM34" i="3"/>
  <c r="BI28" i="3"/>
  <c r="BK35" i="3"/>
  <c r="BN34" i="3"/>
  <c r="BL37" i="3"/>
  <c r="BI38" i="3"/>
  <c r="BI40" i="3"/>
  <c r="BI42" i="3"/>
  <c r="BM42" i="3"/>
  <c r="BM25" i="3"/>
  <c r="BM33" i="3"/>
  <c r="BM36" i="3"/>
  <c r="BN25" i="3"/>
  <c r="BM26" i="3"/>
  <c r="BN36" i="3"/>
  <c r="BM43" i="3"/>
  <c r="BH33" i="3"/>
  <c r="BL33" i="3"/>
  <c r="BN35" i="3"/>
  <c r="BM37" i="3"/>
  <c r="BM38" i="3"/>
  <c r="BN43" i="3"/>
  <c r="BJ42" i="3"/>
  <c r="BN42" i="3"/>
  <c r="BJ38" i="3"/>
  <c r="BN38" i="3"/>
  <c r="BJ39" i="3"/>
  <c r="BK38" i="3"/>
  <c r="BK39" i="3"/>
  <c r="BJ62" i="2"/>
  <c r="BJ37" i="4"/>
  <c r="BI59" i="2"/>
  <c r="BM59" i="2"/>
  <c r="BJ36" i="4"/>
  <c r="BN36" i="4"/>
  <c r="BJ57" i="2"/>
  <c r="BN57" i="2"/>
  <c r="BL35" i="3"/>
  <c r="BK53" i="2"/>
  <c r="BI54" i="2"/>
  <c r="BM54" i="2"/>
  <c r="BJ52" i="2"/>
  <c r="BL51" i="2"/>
  <c r="BN52" i="2"/>
  <c r="BJ33" i="4"/>
  <c r="BN33" i="4"/>
  <c r="BI33" i="3"/>
  <c r="BJ33" i="3"/>
  <c r="BN33" i="3"/>
  <c r="BK49" i="2"/>
  <c r="BN26" i="3"/>
  <c r="BJ26" i="3"/>
  <c r="BN46" i="2"/>
  <c r="BN48" i="2"/>
  <c r="BJ46" i="2"/>
  <c r="BJ48" i="2"/>
  <c r="BJ28" i="3"/>
  <c r="BN33" i="2"/>
  <c r="BN35" i="2"/>
  <c r="BN37" i="2"/>
  <c r="BN39" i="2"/>
  <c r="BN41" i="2"/>
  <c r="BK31" i="2"/>
  <c r="BH32" i="2"/>
  <c r="BL32" i="2"/>
  <c r="BM33" i="2"/>
  <c r="BM34" i="2"/>
  <c r="BJ37" i="2"/>
  <c r="BN36" i="2"/>
  <c r="BI37" i="2"/>
  <c r="BH37" i="2"/>
  <c r="BM40" i="2"/>
  <c r="BH31" i="2"/>
  <c r="BL31" i="2"/>
  <c r="BI32" i="2"/>
  <c r="BN34" i="2"/>
  <c r="BM39" i="2"/>
  <c r="BI31" i="2"/>
  <c r="BJ32" i="2"/>
  <c r="BM31" i="2"/>
  <c r="BA30" i="2"/>
  <c r="BB30" i="2"/>
  <c r="BC30" i="2"/>
  <c r="BO30" i="2"/>
  <c r="BP30" i="2"/>
  <c r="BQ30" i="2"/>
  <c r="BQ21" i="3"/>
  <c r="BP21" i="3"/>
  <c r="BO21" i="3"/>
  <c r="BC21" i="3"/>
  <c r="BB21" i="3"/>
  <c r="BA21" i="3"/>
  <c r="AZ21" i="3"/>
  <c r="AY21" i="3"/>
  <c r="AD21" i="3"/>
  <c r="AC21" i="3"/>
  <c r="AB21" i="3"/>
  <c r="AA21" i="3"/>
  <c r="Z21" i="3"/>
  <c r="BY27" i="4"/>
  <c r="BX27" i="4"/>
  <c r="BW27" i="4"/>
  <c r="BV27" i="4"/>
  <c r="BU27" i="4"/>
  <c r="BT27" i="4"/>
  <c r="BS27" i="4"/>
  <c r="BN27" i="4"/>
  <c r="BF27" i="4"/>
  <c r="BE27" i="4"/>
  <c r="BY29" i="2"/>
  <c r="BX29" i="2"/>
  <c r="BW29" i="2"/>
  <c r="BV29" i="2"/>
  <c r="BU29" i="2"/>
  <c r="BT29" i="2"/>
  <c r="BS29" i="2"/>
  <c r="BF29" i="2"/>
  <c r="BE29" i="2"/>
  <c r="BQ28" i="2"/>
  <c r="BP28" i="2"/>
  <c r="BO28" i="2"/>
  <c r="BF28" i="2"/>
  <c r="BC28" i="2"/>
  <c r="BB28" i="2"/>
  <c r="BA28" i="2"/>
  <c r="AZ28" i="2"/>
  <c r="AY28" i="2"/>
  <c r="AA28" i="2"/>
  <c r="Z28" i="2"/>
  <c r="BY20" i="3"/>
  <c r="BX20" i="3"/>
  <c r="BW20" i="3"/>
  <c r="BV20" i="3"/>
  <c r="BU20" i="3"/>
  <c r="BT20" i="3"/>
  <c r="BS20" i="3"/>
  <c r="BR20" i="3"/>
  <c r="BQ20" i="3"/>
  <c r="BP20" i="3"/>
  <c r="BO20" i="3"/>
  <c r="BF20" i="3"/>
  <c r="BE20" i="3"/>
  <c r="BD20" i="3"/>
  <c r="BC20" i="3"/>
  <c r="BB20" i="3"/>
  <c r="BA20" i="3"/>
  <c r="AZ20" i="3"/>
  <c r="AY20" i="3"/>
  <c r="BY27" i="2"/>
  <c r="BX27" i="2"/>
  <c r="BW27" i="2"/>
  <c r="BV27" i="2"/>
  <c r="BU27" i="2"/>
  <c r="BT27" i="2"/>
  <c r="BS27" i="2"/>
  <c r="BR27" i="2"/>
  <c r="BQ27" i="2"/>
  <c r="BP27" i="2"/>
  <c r="BO27" i="2"/>
  <c r="BF27" i="2"/>
  <c r="BE27" i="2"/>
  <c r="BD27" i="2"/>
  <c r="BC27" i="2"/>
  <c r="BB27" i="2"/>
  <c r="BA27" i="2"/>
  <c r="AZ27" i="2"/>
  <c r="AY27" i="2"/>
  <c r="BH27" i="2" s="1"/>
  <c r="BS26" i="2"/>
  <c r="BQ26" i="2"/>
  <c r="BP26" i="2"/>
  <c r="BO26" i="2"/>
  <c r="BE26" i="2"/>
  <c r="BC26" i="2"/>
  <c r="BB26" i="2"/>
  <c r="BA26" i="2"/>
  <c r="AZ26" i="2"/>
  <c r="AY26" i="2"/>
  <c r="BY25" i="2"/>
  <c r="BX25" i="2"/>
  <c r="BW25" i="2"/>
  <c r="BV25" i="2"/>
  <c r="BU25" i="2"/>
  <c r="BT25" i="2"/>
  <c r="BS25" i="2"/>
  <c r="BR25" i="2"/>
  <c r="BQ25" i="2"/>
  <c r="BP25" i="2"/>
  <c r="BO25" i="2"/>
  <c r="BF25" i="2"/>
  <c r="BE25" i="2"/>
  <c r="BD25" i="2"/>
  <c r="BC25" i="2"/>
  <c r="BB25" i="2"/>
  <c r="BA25" i="2"/>
  <c r="AZ25" i="2"/>
  <c r="AY25" i="2"/>
  <c r="BY19" i="3"/>
  <c r="BX19" i="3"/>
  <c r="BW19" i="3"/>
  <c r="BV19" i="3"/>
  <c r="BU19" i="3"/>
  <c r="BT19" i="3"/>
  <c r="BS19" i="3"/>
  <c r="BR19" i="3"/>
  <c r="BQ19" i="3"/>
  <c r="BP19" i="3"/>
  <c r="BO19" i="3"/>
  <c r="BF19" i="3"/>
  <c r="BE19" i="3"/>
  <c r="BD19" i="3"/>
  <c r="BC19" i="3"/>
  <c r="BB19" i="3"/>
  <c r="BA19" i="3"/>
  <c r="AZ19" i="3"/>
  <c r="AY19" i="3"/>
  <c r="BY18" i="3"/>
  <c r="BX18" i="3"/>
  <c r="BW18" i="3"/>
  <c r="BV18" i="3"/>
  <c r="BU18" i="3"/>
  <c r="BT18" i="3"/>
  <c r="BS18" i="3"/>
  <c r="BR18" i="3"/>
  <c r="BQ18" i="3"/>
  <c r="BP18" i="3"/>
  <c r="BO18" i="3"/>
  <c r="BF18" i="3"/>
  <c r="BE18" i="3"/>
  <c r="BD18" i="3"/>
  <c r="BC18" i="3"/>
  <c r="BB18" i="3"/>
  <c r="BA18" i="3"/>
  <c r="AZ18" i="3"/>
  <c r="AY18" i="3"/>
  <c r="BH18" i="3" s="1"/>
  <c r="BR24" i="2"/>
  <c r="BD24" i="2"/>
  <c r="BR23" i="2"/>
  <c r="BD23" i="2"/>
  <c r="BS22" i="2"/>
  <c r="BR22" i="2"/>
  <c r="BE22" i="2"/>
  <c r="BD22" i="2"/>
  <c r="BY20" i="2"/>
  <c r="BX20" i="2"/>
  <c r="BW20" i="2"/>
  <c r="BV20" i="2"/>
  <c r="BU20" i="2"/>
  <c r="BT20" i="2"/>
  <c r="BR20" i="2"/>
  <c r="BF20" i="2"/>
  <c r="BE20" i="2"/>
  <c r="BD20" i="2"/>
  <c r="BY17" i="3"/>
  <c r="BX17" i="3"/>
  <c r="BW17" i="3"/>
  <c r="BV17" i="3"/>
  <c r="BU17" i="3"/>
  <c r="BT17" i="3"/>
  <c r="BS17" i="3"/>
  <c r="BR17" i="3"/>
  <c r="BF17" i="3"/>
  <c r="BE17" i="3"/>
  <c r="BD17" i="3"/>
  <c r="BC17" i="3"/>
  <c r="BL17" i="3" s="1"/>
  <c r="BB17" i="3"/>
  <c r="BA17" i="3"/>
  <c r="AZ17" i="3"/>
  <c r="AY17" i="3"/>
  <c r="BH17" i="3" s="1"/>
  <c r="BY19" i="2"/>
  <c r="BW19" i="2"/>
  <c r="BV19" i="2"/>
  <c r="BU19" i="2"/>
  <c r="BT19" i="2"/>
  <c r="BS19" i="2"/>
  <c r="BQ19" i="2"/>
  <c r="BP19" i="2"/>
  <c r="BO19" i="2"/>
  <c r="BF19" i="2"/>
  <c r="BE19" i="2"/>
  <c r="BC19" i="2"/>
  <c r="BB19" i="2"/>
  <c r="BA19" i="2"/>
  <c r="AZ19" i="2"/>
  <c r="AY19" i="2"/>
  <c r="BY16" i="3"/>
  <c r="BX16" i="3"/>
  <c r="BW16" i="3"/>
  <c r="BV16" i="3"/>
  <c r="BU16" i="3"/>
  <c r="BT16" i="3"/>
  <c r="BS16" i="3"/>
  <c r="BQ16" i="3"/>
  <c r="BP16" i="3"/>
  <c r="BO16" i="3"/>
  <c r="BF16" i="3"/>
  <c r="BE16" i="3"/>
  <c r="BC16" i="3"/>
  <c r="BB16" i="3"/>
  <c r="BA16" i="3"/>
  <c r="AZ16" i="3"/>
  <c r="AY16" i="3"/>
  <c r="BQ18" i="4"/>
  <c r="BP18" i="4"/>
  <c r="BO18" i="4"/>
  <c r="BF18" i="4"/>
  <c r="BC18" i="4"/>
  <c r="BK18" i="4" s="1"/>
  <c r="BB18" i="4"/>
  <c r="BA18" i="4"/>
  <c r="AZ18" i="4"/>
  <c r="BH18" i="4" s="1"/>
  <c r="AY18" i="4"/>
  <c r="BW17" i="4"/>
  <c r="BV17" i="4"/>
  <c r="BU17" i="4"/>
  <c r="BT17" i="4"/>
  <c r="BF17" i="4"/>
  <c r="BC17" i="4"/>
  <c r="BB17" i="4"/>
  <c r="BA17" i="4"/>
  <c r="AZ17" i="4"/>
  <c r="AY17" i="4"/>
  <c r="BY18" i="2"/>
  <c r="BX18" i="2"/>
  <c r="BW18" i="2"/>
  <c r="BV18" i="2"/>
  <c r="BU18" i="2"/>
  <c r="BT18" i="2"/>
  <c r="BS18" i="2"/>
  <c r="BQ18" i="2"/>
  <c r="BP18" i="2"/>
  <c r="BO18" i="2"/>
  <c r="BF18" i="2"/>
  <c r="BE18" i="2"/>
  <c r="BC18" i="2"/>
  <c r="BB18" i="2"/>
  <c r="BA18" i="2"/>
  <c r="AZ18" i="2"/>
  <c r="AY18" i="2"/>
  <c r="BY16" i="4"/>
  <c r="BW16" i="4"/>
  <c r="BV16" i="4"/>
  <c r="BU16" i="4"/>
  <c r="BT16" i="4"/>
  <c r="BS16" i="4"/>
  <c r="BQ16" i="4"/>
  <c r="BP16" i="4"/>
  <c r="BO16" i="4"/>
  <c r="BF16" i="4"/>
  <c r="BE16" i="4"/>
  <c r="BC16" i="4"/>
  <c r="BB16" i="4"/>
  <c r="BJ16" i="4" s="1"/>
  <c r="BA16" i="4"/>
  <c r="AZ16" i="4"/>
  <c r="AY16" i="4"/>
  <c r="BY15" i="4"/>
  <c r="BX15" i="4"/>
  <c r="BW15" i="4"/>
  <c r="BV15" i="4"/>
  <c r="BU15" i="4"/>
  <c r="BT15" i="4"/>
  <c r="BS15" i="4"/>
  <c r="BR15" i="4"/>
  <c r="BQ15" i="4"/>
  <c r="BP15" i="4"/>
  <c r="BO15" i="4"/>
  <c r="BN15" i="4"/>
  <c r="BM15" i="4"/>
  <c r="BF15" i="4"/>
  <c r="BE15" i="4"/>
  <c r="BD15" i="4"/>
  <c r="BC15" i="4"/>
  <c r="BK15" i="4" s="1"/>
  <c r="BB15" i="4"/>
  <c r="BA15" i="4"/>
  <c r="AZ15" i="4"/>
  <c r="BI15" i="4" s="1"/>
  <c r="AY15" i="4"/>
  <c r="BH15" i="4" s="1"/>
  <c r="BY15" i="3"/>
  <c r="BX15" i="3"/>
  <c r="BW15" i="3"/>
  <c r="BV15" i="3"/>
  <c r="BU15" i="3"/>
  <c r="BT15" i="3"/>
  <c r="BS15" i="3"/>
  <c r="BR15" i="3"/>
  <c r="BQ15" i="3"/>
  <c r="BP15" i="3"/>
  <c r="BO15" i="3"/>
  <c r="BF15" i="3"/>
  <c r="BE15" i="3"/>
  <c r="BD15" i="3"/>
  <c r="BC15" i="3"/>
  <c r="BB15" i="3"/>
  <c r="BA15" i="3"/>
  <c r="AZ15" i="3"/>
  <c r="AY15" i="3"/>
  <c r="BY14" i="4"/>
  <c r="BW14" i="4"/>
  <c r="BV14" i="4"/>
  <c r="BU14" i="4"/>
  <c r="BT14" i="4"/>
  <c r="BS14" i="4"/>
  <c r="BR14" i="4"/>
  <c r="BQ14" i="4"/>
  <c r="BP14" i="4"/>
  <c r="BO14" i="4"/>
  <c r="BF14" i="4"/>
  <c r="BE14" i="4"/>
  <c r="BN14" i="4" s="1"/>
  <c r="BD14" i="4"/>
  <c r="BL14" i="4" s="1"/>
  <c r="BC14" i="4"/>
  <c r="BB14" i="4"/>
  <c r="BA14" i="4"/>
  <c r="BJ14" i="4" s="1"/>
  <c r="AZ14" i="4"/>
  <c r="BH14" i="4" s="1"/>
  <c r="AY14" i="4"/>
  <c r="BS17" i="2"/>
  <c r="BR17" i="2"/>
  <c r="BQ17" i="2"/>
  <c r="BP17" i="2"/>
  <c r="BO17" i="2"/>
  <c r="BE17" i="2"/>
  <c r="BD17" i="2"/>
  <c r="BC17" i="2"/>
  <c r="BB17" i="2"/>
  <c r="BA17" i="2"/>
  <c r="AZ17" i="2"/>
  <c r="AY17" i="2"/>
  <c r="BS16" i="2"/>
  <c r="BR16" i="2"/>
  <c r="BQ16" i="2"/>
  <c r="BP16" i="2"/>
  <c r="BO16" i="2"/>
  <c r="BE16" i="2"/>
  <c r="BD16" i="2"/>
  <c r="BC16" i="2"/>
  <c r="BB16" i="2"/>
  <c r="BA16" i="2"/>
  <c r="AZ16" i="2"/>
  <c r="AY16" i="2"/>
  <c r="BY15" i="2"/>
  <c r="BX15" i="2"/>
  <c r="BW15" i="2"/>
  <c r="BV15" i="2"/>
  <c r="BU15" i="2"/>
  <c r="BT15" i="2"/>
  <c r="BS15" i="2"/>
  <c r="BR15" i="2"/>
  <c r="BF15" i="2"/>
  <c r="BE15" i="2"/>
  <c r="BD15" i="2"/>
  <c r="BQ142" i="1"/>
  <c r="BP142" i="1"/>
  <c r="BO142" i="1"/>
  <c r="BC142" i="1"/>
  <c r="BB142" i="1"/>
  <c r="BA142" i="1"/>
  <c r="AZ142" i="1"/>
  <c r="AY142" i="1"/>
  <c r="BY14" i="3"/>
  <c r="BX14" i="3"/>
  <c r="BW14" i="3"/>
  <c r="BV14" i="3"/>
  <c r="BU14" i="3"/>
  <c r="BT14" i="3"/>
  <c r="BS14" i="3"/>
  <c r="BF14" i="3"/>
  <c r="BE14" i="3"/>
  <c r="BS14" i="2"/>
  <c r="BR14" i="2"/>
  <c r="BE14" i="2"/>
  <c r="BD14" i="2"/>
  <c r="BS13" i="2"/>
  <c r="BR13" i="2"/>
  <c r="BQ13" i="2"/>
  <c r="BP13" i="2"/>
  <c r="BO13" i="2"/>
  <c r="BE13" i="2"/>
  <c r="BD13" i="2"/>
  <c r="BC13" i="2"/>
  <c r="BB13" i="2"/>
  <c r="BA13" i="2"/>
  <c r="AZ13" i="2"/>
  <c r="AY13" i="2"/>
  <c r="BS12" i="3"/>
  <c r="BQ12" i="3"/>
  <c r="BP12" i="3"/>
  <c r="BO12" i="3"/>
  <c r="BE12" i="3"/>
  <c r="BC12" i="3"/>
  <c r="BB12" i="3"/>
  <c r="BA12" i="3"/>
  <c r="AZ12" i="3"/>
  <c r="AY12" i="3"/>
  <c r="AC12" i="3"/>
  <c r="AB12" i="3"/>
  <c r="BY12" i="2"/>
  <c r="BX12" i="2"/>
  <c r="BW12" i="2"/>
  <c r="BV12" i="2"/>
  <c r="BU12" i="2"/>
  <c r="BT12" i="2"/>
  <c r="BS12" i="2"/>
  <c r="BR12" i="2"/>
  <c r="BQ12" i="2"/>
  <c r="BP12" i="2"/>
  <c r="BF12" i="2"/>
  <c r="BE12" i="2"/>
  <c r="BD12" i="2"/>
  <c r="BC12" i="2"/>
  <c r="BB12" i="2"/>
  <c r="BA12" i="2"/>
  <c r="AY7" i="2"/>
  <c r="AZ7" i="2"/>
  <c r="BA7" i="2"/>
  <c r="BB7" i="2"/>
  <c r="BC7" i="2"/>
  <c r="BY7" i="3"/>
  <c r="BX7" i="3"/>
  <c r="BW7" i="3"/>
  <c r="BV7" i="3"/>
  <c r="BU7" i="3"/>
  <c r="BT7" i="3"/>
  <c r="BS7" i="3"/>
  <c r="BR7" i="3"/>
  <c r="BQ7" i="3"/>
  <c r="BP7" i="3"/>
  <c r="BO7" i="3"/>
  <c r="BF7" i="3"/>
  <c r="BE7" i="3"/>
  <c r="BD7" i="3"/>
  <c r="BC7" i="3"/>
  <c r="BB7" i="3"/>
  <c r="BA7" i="3"/>
  <c r="AZ7" i="3"/>
  <c r="AY7" i="3"/>
  <c r="BY17" i="1"/>
  <c r="BX17" i="1"/>
  <c r="BW17" i="1"/>
  <c r="BV17" i="1"/>
  <c r="BU17" i="1"/>
  <c r="BT17" i="1"/>
  <c r="BF17" i="1"/>
  <c r="BK14" i="4" l="1"/>
  <c r="BJ15" i="4"/>
  <c r="BN16" i="4"/>
  <c r="BJ18" i="4"/>
  <c r="BK16" i="4"/>
  <c r="BI18" i="4"/>
  <c r="BI19" i="2"/>
  <c r="BN29" i="2"/>
  <c r="BH25" i="2"/>
  <c r="BL25" i="2"/>
  <c r="BJ142" i="1"/>
  <c r="BI142" i="1"/>
  <c r="BJ21" i="3"/>
  <c r="BH19" i="3"/>
  <c r="BL19" i="3"/>
  <c r="BK16" i="3"/>
  <c r="BK15" i="3"/>
  <c r="BM15" i="3"/>
  <c r="BK20" i="3"/>
  <c r="BH20" i="3"/>
  <c r="BL20" i="3"/>
  <c r="BI15" i="3"/>
  <c r="BH16" i="3"/>
  <c r="BK7" i="3"/>
  <c r="BH12" i="3"/>
  <c r="BH15" i="3"/>
  <c r="BL15" i="3"/>
  <c r="BJ16" i="3"/>
  <c r="BI17" i="3"/>
  <c r="BM17" i="3"/>
  <c r="BN18" i="3"/>
  <c r="BK19" i="3"/>
  <c r="BI12" i="3"/>
  <c r="BN16" i="3"/>
  <c r="BN17" i="3"/>
  <c r="BI20" i="3"/>
  <c r="BK18" i="3"/>
  <c r="BK21" i="3"/>
  <c r="BI16" i="3"/>
  <c r="BJ17" i="3"/>
  <c r="BJ18" i="3"/>
  <c r="BM20" i="3"/>
  <c r="BJ12" i="3"/>
  <c r="BK12" i="3"/>
  <c r="BN14" i="3"/>
  <c r="BI18" i="3"/>
  <c r="BM18" i="3"/>
  <c r="BI19" i="3"/>
  <c r="BM19" i="3"/>
  <c r="BI21" i="3"/>
  <c r="BM15" i="2"/>
  <c r="BK26" i="2"/>
  <c r="BI28" i="2"/>
  <c r="BJ18" i="2"/>
  <c r="BJ19" i="2"/>
  <c r="BN20" i="2"/>
  <c r="BH26" i="2"/>
  <c r="BH28" i="2"/>
  <c r="BI25" i="2"/>
  <c r="BM25" i="2"/>
  <c r="BJ26" i="2"/>
  <c r="BI27" i="2"/>
  <c r="BM27" i="2"/>
  <c r="BJ30" i="2"/>
  <c r="BK16" i="2"/>
  <c r="BK18" i="2"/>
  <c r="BL27" i="2"/>
  <c r="BK28" i="2"/>
  <c r="BJ16" i="2"/>
  <c r="BH13" i="2"/>
  <c r="BI16" i="2"/>
  <c r="BM16" i="2"/>
  <c r="BI17" i="2"/>
  <c r="BM17" i="2"/>
  <c r="BH18" i="2"/>
  <c r="BI26" i="2"/>
  <c r="BK27" i="2"/>
  <c r="BN27" i="2"/>
  <c r="BK30" i="2"/>
  <c r="BK17" i="2"/>
  <c r="BM12" i="2"/>
  <c r="BJ25" i="2"/>
  <c r="BN25" i="2"/>
  <c r="BJ28" i="2"/>
  <c r="BH21" i="3"/>
  <c r="BJ20" i="3"/>
  <c r="BN20" i="3"/>
  <c r="BK25" i="2"/>
  <c r="BJ27" i="2"/>
  <c r="BJ19" i="3"/>
  <c r="BL18" i="3"/>
  <c r="BN19" i="3"/>
  <c r="BJ7" i="2"/>
  <c r="BN15" i="2"/>
  <c r="BI18" i="2"/>
  <c r="BN18" i="2"/>
  <c r="BK19" i="2"/>
  <c r="BM22" i="2"/>
  <c r="BI7" i="2"/>
  <c r="BH7" i="2"/>
  <c r="BH17" i="2"/>
  <c r="BL17" i="2"/>
  <c r="BH19" i="2"/>
  <c r="BH16" i="2"/>
  <c r="BN19" i="2"/>
  <c r="BM20" i="2"/>
  <c r="BK17" i="3"/>
  <c r="BN15" i="3"/>
  <c r="BJ15" i="3"/>
  <c r="BM14" i="4"/>
  <c r="BI14" i="4"/>
  <c r="BL16" i="2"/>
  <c r="BJ17" i="2"/>
  <c r="BK12" i="2"/>
  <c r="BK13" i="2"/>
  <c r="BL13" i="2"/>
  <c r="BM14" i="2"/>
  <c r="BJ12" i="2"/>
  <c r="BN12" i="2"/>
  <c r="BJ13" i="2"/>
  <c r="BL12" i="2"/>
  <c r="BK7" i="2"/>
  <c r="BI13" i="2"/>
  <c r="BM13" i="2"/>
  <c r="BK142" i="1"/>
  <c r="BH142" i="1"/>
  <c r="BH7" i="3"/>
  <c r="BL7" i="3"/>
  <c r="BJ7" i="3"/>
  <c r="BN7" i="3"/>
  <c r="BI7" i="3"/>
  <c r="BM7" i="3"/>
  <c r="BQ11" i="2"/>
  <c r="BP11" i="2"/>
  <c r="BO11" i="2"/>
  <c r="BC11" i="2"/>
  <c r="BB11" i="2"/>
  <c r="BA11" i="2"/>
  <c r="AZ11" i="2"/>
  <c r="AY11" i="2"/>
  <c r="BY10" i="2"/>
  <c r="BX10" i="2"/>
  <c r="BW10" i="2"/>
  <c r="BV10" i="2"/>
  <c r="BU10" i="2"/>
  <c r="BT10" i="2"/>
  <c r="BS10" i="2"/>
  <c r="BQ10" i="2"/>
  <c r="BP10" i="2"/>
  <c r="BO10" i="2"/>
  <c r="BF10" i="2"/>
  <c r="BE10" i="2"/>
  <c r="BC10" i="2"/>
  <c r="BB10" i="2"/>
  <c r="BA10" i="2"/>
  <c r="AZ10" i="2"/>
  <c r="AY10" i="2"/>
  <c r="BY11" i="3"/>
  <c r="BX11" i="3"/>
  <c r="BW11" i="3"/>
  <c r="BV11" i="3"/>
  <c r="BU11" i="3"/>
  <c r="BT11" i="3"/>
  <c r="BS11" i="3"/>
  <c r="BP11" i="3"/>
  <c r="BO11" i="3"/>
  <c r="BF11" i="3"/>
  <c r="BE11" i="3"/>
  <c r="BM11" i="3" s="1"/>
  <c r="BC11" i="3"/>
  <c r="BB11" i="3"/>
  <c r="BA11" i="3"/>
  <c r="AZ11" i="3"/>
  <c r="AY11" i="3"/>
  <c r="BC13" i="4"/>
  <c r="BB13" i="4"/>
  <c r="BA13" i="4"/>
  <c r="AZ13" i="4"/>
  <c r="BH13" i="4" s="1"/>
  <c r="AY13" i="4"/>
  <c r="BQ12" i="4"/>
  <c r="BC12" i="4"/>
  <c r="BK12" i="4" s="1"/>
  <c r="BB12" i="4"/>
  <c r="BA12" i="4"/>
  <c r="AZ12" i="4"/>
  <c r="AY12" i="4"/>
  <c r="BY11" i="4"/>
  <c r="BX11" i="4"/>
  <c r="BW11" i="4"/>
  <c r="BV11" i="4"/>
  <c r="BU11" i="4"/>
  <c r="BT11" i="4"/>
  <c r="BS11" i="4"/>
  <c r="BR11" i="4"/>
  <c r="BF11" i="4"/>
  <c r="BN11" i="4" s="1"/>
  <c r="BE11" i="4"/>
  <c r="BD11" i="4"/>
  <c r="BY9" i="3"/>
  <c r="BX9" i="3"/>
  <c r="BW9" i="3"/>
  <c r="BV9" i="3"/>
  <c r="BU9" i="3"/>
  <c r="BT9" i="3"/>
  <c r="BS9" i="3"/>
  <c r="BR9" i="3"/>
  <c r="BQ9" i="3"/>
  <c r="BP9" i="3"/>
  <c r="BO9" i="3"/>
  <c r="BF9" i="3"/>
  <c r="BE9" i="3"/>
  <c r="BN9" i="3" s="1"/>
  <c r="BD9" i="3"/>
  <c r="BC9" i="3"/>
  <c r="BB9" i="3"/>
  <c r="BA9" i="3"/>
  <c r="BJ9" i="3" s="1"/>
  <c r="AZ9" i="3"/>
  <c r="AY9" i="3"/>
  <c r="BS9" i="2"/>
  <c r="BE9" i="2"/>
  <c r="BY8" i="2"/>
  <c r="BX8" i="2"/>
  <c r="BW8" i="2"/>
  <c r="BV8" i="2"/>
  <c r="BU8" i="2"/>
  <c r="BT8" i="2"/>
  <c r="BS8" i="2"/>
  <c r="BF8" i="2"/>
  <c r="BE8" i="2"/>
  <c r="BW8" i="3"/>
  <c r="BV8" i="3"/>
  <c r="BU8" i="3"/>
  <c r="BT8" i="3"/>
  <c r="BF8" i="3"/>
  <c r="BY10" i="4"/>
  <c r="BW10" i="4"/>
  <c r="BV10" i="4"/>
  <c r="BU10" i="4"/>
  <c r="BT10" i="4"/>
  <c r="BS10" i="4"/>
  <c r="BR10" i="4"/>
  <c r="BM10" i="4"/>
  <c r="BF10" i="4"/>
  <c r="BN10" i="4" s="1"/>
  <c r="BE10" i="4"/>
  <c r="BD10" i="4"/>
  <c r="BW9" i="4"/>
  <c r="BV9" i="4"/>
  <c r="BU9" i="4"/>
  <c r="BT9" i="4"/>
  <c r="BR9" i="4"/>
  <c r="BF9" i="4"/>
  <c r="BD9" i="4"/>
  <c r="BW6" i="2"/>
  <c r="BV6" i="2"/>
  <c r="BU6" i="2"/>
  <c r="BT6" i="2"/>
  <c r="BR6" i="2"/>
  <c r="BQ6" i="2"/>
  <c r="BP6" i="2"/>
  <c r="BO6" i="2"/>
  <c r="BF6" i="2"/>
  <c r="BN6" i="2" s="1"/>
  <c r="BD6" i="2"/>
  <c r="BC6" i="2"/>
  <c r="BB6" i="2"/>
  <c r="BA6" i="2"/>
  <c r="AZ6" i="2"/>
  <c r="AY6" i="2"/>
  <c r="BS5" i="2"/>
  <c r="BE5" i="2"/>
  <c r="BS4" i="2"/>
  <c r="BE4" i="2"/>
  <c r="BS8" i="4"/>
  <c r="BE8" i="4"/>
  <c r="BY7" i="4"/>
  <c r="BX7" i="4"/>
  <c r="BW7" i="4"/>
  <c r="BV7" i="4"/>
  <c r="BU7" i="4"/>
  <c r="BT7" i="4"/>
  <c r="BS7" i="4"/>
  <c r="BR7" i="4"/>
  <c r="BF7" i="4"/>
  <c r="BN7" i="4" s="1"/>
  <c r="BE7" i="4"/>
  <c r="BD7" i="4"/>
  <c r="BY6" i="4"/>
  <c r="BW6" i="4"/>
  <c r="BV6" i="4"/>
  <c r="BU6" i="4"/>
  <c r="BT6" i="4"/>
  <c r="BS6" i="4"/>
  <c r="BR6" i="4"/>
  <c r="BF6" i="4"/>
  <c r="BN6" i="4" s="1"/>
  <c r="BE6" i="4"/>
  <c r="BD6" i="4"/>
  <c r="BY5" i="4"/>
  <c r="BX5" i="4"/>
  <c r="BW5" i="4"/>
  <c r="BV5" i="4"/>
  <c r="BU5" i="4"/>
  <c r="BT5" i="4"/>
  <c r="BS5" i="4"/>
  <c r="BR5" i="4"/>
  <c r="BQ5" i="4"/>
  <c r="BF5" i="4"/>
  <c r="BE5" i="4"/>
  <c r="BD5" i="4"/>
  <c r="BC5" i="4"/>
  <c r="BY6" i="3"/>
  <c r="BX6" i="3"/>
  <c r="BW6" i="3"/>
  <c r="BV6" i="3"/>
  <c r="BU6" i="3"/>
  <c r="BT6" i="3"/>
  <c r="BS6" i="3"/>
  <c r="BR6" i="3"/>
  <c r="BQ6" i="3"/>
  <c r="BP6" i="3"/>
  <c r="BO6" i="3"/>
  <c r="BF6" i="3"/>
  <c r="BE6" i="3"/>
  <c r="BD6" i="3"/>
  <c r="BC6" i="3"/>
  <c r="BB6" i="3"/>
  <c r="BA6" i="3"/>
  <c r="AZ6" i="3"/>
  <c r="AY6" i="3"/>
  <c r="BW5" i="3"/>
  <c r="BV5" i="3"/>
  <c r="BU5" i="3"/>
  <c r="BT5" i="3"/>
  <c r="BR5" i="3"/>
  <c r="BQ5" i="3"/>
  <c r="BP5" i="3"/>
  <c r="BO5" i="3"/>
  <c r="BF5" i="3"/>
  <c r="BD5" i="3"/>
  <c r="BC5" i="3"/>
  <c r="BB5" i="3"/>
  <c r="BA5" i="3"/>
  <c r="AZ5" i="3"/>
  <c r="AY5" i="3"/>
  <c r="BY4" i="4"/>
  <c r="BW4" i="4"/>
  <c r="BV4" i="4"/>
  <c r="BU4" i="4"/>
  <c r="BT4" i="4"/>
  <c r="BS4" i="4"/>
  <c r="BR4" i="4"/>
  <c r="BQ4" i="4"/>
  <c r="BP4" i="4"/>
  <c r="BO4" i="4"/>
  <c r="BF4" i="4"/>
  <c r="BE4" i="4"/>
  <c r="BD4" i="4"/>
  <c r="BL4" i="4" s="1"/>
  <c r="BC4" i="4"/>
  <c r="BK4" i="4" s="1"/>
  <c r="BB4" i="4"/>
  <c r="BA4" i="4"/>
  <c r="BY4" i="3"/>
  <c r="BX4" i="3"/>
  <c r="BW4" i="3"/>
  <c r="BV4" i="3"/>
  <c r="BU4" i="3"/>
  <c r="BT4" i="3"/>
  <c r="BS4" i="3"/>
  <c r="BR4" i="3"/>
  <c r="BQ4" i="3"/>
  <c r="BP4" i="3"/>
  <c r="BO4" i="3"/>
  <c r="BF4" i="3"/>
  <c r="BE4" i="3"/>
  <c r="BD4" i="3"/>
  <c r="BC4" i="3"/>
  <c r="BB4" i="3"/>
  <c r="BA4" i="3"/>
  <c r="AZ4" i="3"/>
  <c r="AY4" i="3"/>
  <c r="AD4" i="3"/>
  <c r="AC4" i="3"/>
  <c r="AB4" i="3"/>
  <c r="AA4" i="3"/>
  <c r="Z4" i="3"/>
  <c r="BI12" i="4" l="1"/>
  <c r="BJ13" i="4"/>
  <c r="BM11" i="4"/>
  <c r="BH12" i="4"/>
  <c r="BI13" i="4"/>
  <c r="BM5" i="4"/>
  <c r="BM6" i="4"/>
  <c r="BJ12" i="4"/>
  <c r="BK13" i="4"/>
  <c r="BH5" i="3"/>
  <c r="BJ6" i="3"/>
  <c r="BI5" i="3"/>
  <c r="BK9" i="3"/>
  <c r="BJ4" i="3"/>
  <c r="BN4" i="3"/>
  <c r="BI9" i="3"/>
  <c r="BM9" i="3"/>
  <c r="BH11" i="3"/>
  <c r="BK5" i="3"/>
  <c r="BK4" i="3"/>
  <c r="BL5" i="3"/>
  <c r="BJ11" i="3"/>
  <c r="BI4" i="3"/>
  <c r="BM4" i="3"/>
  <c r="BN6" i="3"/>
  <c r="BK11" i="3"/>
  <c r="BH10" i="2"/>
  <c r="BH11" i="2"/>
  <c r="BK10" i="2"/>
  <c r="BN8" i="2"/>
  <c r="BI10" i="2"/>
  <c r="BN10" i="2"/>
  <c r="BJ11" i="2"/>
  <c r="BI11" i="2"/>
  <c r="BH6" i="2"/>
  <c r="BL6" i="2"/>
  <c r="BJ10" i="2"/>
  <c r="BK11" i="2"/>
  <c r="BJ5" i="3"/>
  <c r="BH6" i="3"/>
  <c r="BL6" i="3"/>
  <c r="BH4" i="3"/>
  <c r="BK6" i="3"/>
  <c r="BH9" i="3"/>
  <c r="BI11" i="3"/>
  <c r="BN11" i="3"/>
  <c r="BI6" i="2"/>
  <c r="BJ6" i="2"/>
  <c r="BK6" i="2"/>
  <c r="BL9" i="3"/>
  <c r="BM7" i="4"/>
  <c r="BJ4" i="4"/>
  <c r="BN4" i="4"/>
  <c r="BN5" i="4"/>
  <c r="BM4" i="4"/>
  <c r="BL5" i="4"/>
  <c r="BI6" i="3"/>
  <c r="BM6" i="3"/>
  <c r="BL4" i="3"/>
  <c r="BS78" i="1" l="1"/>
  <c r="BE78" i="1"/>
  <c r="CA57" i="3"/>
  <c r="CB57" i="3"/>
  <c r="CC57" i="3"/>
  <c r="CD57" i="3"/>
  <c r="CE57" i="3"/>
  <c r="CF57" i="3"/>
  <c r="CG57" i="3"/>
  <c r="BZ57" i="3"/>
  <c r="CA102" i="2"/>
  <c r="CB102" i="2"/>
  <c r="CC102" i="2"/>
  <c r="CD102" i="2"/>
  <c r="CE102" i="2"/>
  <c r="CF102" i="2"/>
  <c r="CG102" i="2"/>
  <c r="BZ102" i="2"/>
  <c r="CA217" i="1"/>
  <c r="CB217" i="1"/>
  <c r="CC217" i="1"/>
  <c r="CD217" i="1"/>
  <c r="CE217" i="1"/>
  <c r="CF217" i="1"/>
  <c r="CG217" i="1"/>
  <c r="BZ217" i="1"/>
  <c r="CA58" i="4"/>
  <c r="CB58" i="4"/>
  <c r="CC58" i="4"/>
  <c r="CD58" i="4"/>
  <c r="CE58" i="4"/>
  <c r="CF58" i="4"/>
  <c r="CG58" i="4"/>
  <c r="BZ58" i="4"/>
  <c r="BE53" i="1"/>
  <c r="BR43" i="1"/>
  <c r="BD43" i="1"/>
  <c r="BY61" i="1"/>
  <c r="BX61" i="1"/>
  <c r="BS61" i="1"/>
  <c r="BE61" i="1"/>
  <c r="BC208" i="1" l="1"/>
  <c r="BB208" i="1"/>
  <c r="BA208" i="1"/>
  <c r="AZ208" i="1"/>
  <c r="AY208" i="1"/>
  <c r="BQ208" i="1"/>
  <c r="BP208" i="1"/>
  <c r="BO208" i="1"/>
  <c r="BI208" i="1" l="1"/>
  <c r="BK208" i="1"/>
  <c r="BJ208" i="1"/>
  <c r="BH208" i="1"/>
  <c r="BW20" i="1"/>
  <c r="BV20" i="1"/>
  <c r="BU20" i="1"/>
  <c r="BT20" i="1"/>
  <c r="BF20" i="1"/>
  <c r="BY21" i="1"/>
  <c r="BX21" i="1"/>
  <c r="BW21" i="1"/>
  <c r="BV21" i="1"/>
  <c r="BU21" i="1"/>
  <c r="BT21" i="1"/>
  <c r="BS21" i="1"/>
  <c r="BF21" i="1"/>
  <c r="BE21" i="1"/>
  <c r="BN21" i="1" l="1"/>
  <c r="BF66" i="1" l="1"/>
  <c r="BV66" i="1"/>
  <c r="BW66" i="1"/>
  <c r="BU66" i="1"/>
  <c r="BT66" i="1"/>
  <c r="BS86" i="1"/>
  <c r="BR86" i="1"/>
  <c r="BE86" i="1"/>
  <c r="BM86" i="1" s="1"/>
  <c r="BX151" i="1" l="1"/>
  <c r="BY51" i="1" l="1"/>
  <c r="BX58" i="4"/>
  <c r="BY58" i="4" l="1"/>
  <c r="BX58" i="3" l="1"/>
  <c r="BW58" i="3"/>
  <c r="BV58" i="3"/>
  <c r="BU58" i="3"/>
  <c r="BT58" i="3"/>
  <c r="AW58" i="3"/>
  <c r="AX58" i="3"/>
  <c r="AW57" i="3"/>
  <c r="AX57" i="3"/>
  <c r="AO58" i="3"/>
  <c r="AO57" i="3"/>
  <c r="W58" i="3"/>
  <c r="W57" i="3"/>
  <c r="AG58" i="3"/>
  <c r="O58" i="3"/>
  <c r="O57" i="3"/>
  <c r="H57" i="3"/>
  <c r="I57" i="3"/>
  <c r="BX103" i="2"/>
  <c r="BW103" i="2"/>
  <c r="BV103" i="2"/>
  <c r="BT103" i="2"/>
  <c r="AX103" i="2"/>
  <c r="AX102" i="2"/>
  <c r="AW103" i="2"/>
  <c r="AW102" i="2"/>
  <c r="AO102" i="2"/>
  <c r="AO103" i="2"/>
  <c r="AG103" i="2"/>
  <c r="W103" i="2"/>
  <c r="X103" i="2"/>
  <c r="Y103" i="2"/>
  <c r="W102" i="2"/>
  <c r="X102" i="2"/>
  <c r="Y102" i="2"/>
  <c r="BU103" i="2" l="1"/>
  <c r="BY58" i="3"/>
  <c r="BY103" i="2"/>
  <c r="O103" i="2"/>
  <c r="O102" i="2"/>
  <c r="I102" i="2"/>
  <c r="H102" i="2"/>
  <c r="BW58" i="4"/>
  <c r="BV58" i="4"/>
  <c r="BU58" i="4"/>
  <c r="BT58" i="4"/>
  <c r="BU5" i="1"/>
  <c r="AX58" i="4"/>
  <c r="AX57" i="4"/>
  <c r="AW58" i="4"/>
  <c r="AO58" i="4"/>
  <c r="AO57" i="4"/>
  <c r="AG58" i="4"/>
  <c r="O58" i="4"/>
  <c r="W58" i="4"/>
  <c r="X58" i="4"/>
  <c r="Y58" i="4"/>
  <c r="W57" i="4"/>
  <c r="X57" i="4"/>
  <c r="Y57" i="4"/>
  <c r="O57" i="4"/>
  <c r="I57" i="4"/>
  <c r="H57" i="4"/>
  <c r="BW6" i="1"/>
  <c r="BW7" i="1"/>
  <c r="BW8" i="1"/>
  <c r="BW9" i="1"/>
  <c r="BW10" i="1"/>
  <c r="BW11" i="1"/>
  <c r="BW15" i="1"/>
  <c r="BW18" i="1"/>
  <c r="BW19" i="1"/>
  <c r="BW23" i="1"/>
  <c r="BW24" i="1"/>
  <c r="BW29" i="1"/>
  <c r="BW30" i="1"/>
  <c r="BW32" i="1"/>
  <c r="BW37" i="1"/>
  <c r="BW38" i="1"/>
  <c r="BW42" i="1"/>
  <c r="BW43" i="1"/>
  <c r="BW44" i="1"/>
  <c r="BW45" i="1"/>
  <c r="BW46" i="1"/>
  <c r="BW47" i="1"/>
  <c r="BW49" i="1"/>
  <c r="BW50" i="1"/>
  <c r="BW51" i="1"/>
  <c r="BW53" i="1"/>
  <c r="BW61" i="1"/>
  <c r="BW62" i="1"/>
  <c r="BW63" i="1"/>
  <c r="BW65" i="1"/>
  <c r="BW67" i="1"/>
  <c r="BW68" i="1"/>
  <c r="BW70" i="1"/>
  <c r="BW71" i="1"/>
  <c r="BW72" i="1"/>
  <c r="BW74" i="1"/>
  <c r="BW75" i="1"/>
  <c r="BW78" i="1"/>
  <c r="BW80" i="1"/>
  <c r="BW81" i="1"/>
  <c r="BW82" i="1"/>
  <c r="BW83" i="1"/>
  <c r="BW84" i="1"/>
  <c r="BW85" i="1"/>
  <c r="BW86" i="1"/>
  <c r="BW87" i="1"/>
  <c r="BW91" i="1"/>
  <c r="BW92" i="1"/>
  <c r="BW94" i="1"/>
  <c r="BW95" i="1"/>
  <c r="BW100" i="1"/>
  <c r="BW101" i="1"/>
  <c r="BW103" i="1"/>
  <c r="BW104" i="1"/>
  <c r="BW106" i="1"/>
  <c r="BW107" i="1"/>
  <c r="BW108" i="1"/>
  <c r="BW109" i="1"/>
  <c r="BW110" i="1"/>
  <c r="BW113" i="1"/>
  <c r="BW114" i="1"/>
  <c r="BW115" i="1"/>
  <c r="BW116" i="1"/>
  <c r="BW117" i="1"/>
  <c r="BW118" i="1"/>
  <c r="BW119" i="1"/>
  <c r="BW122" i="1"/>
  <c r="BW123" i="1"/>
  <c r="BW124" i="1"/>
  <c r="BW125" i="1"/>
  <c r="BW127" i="1"/>
  <c r="BW128" i="1"/>
  <c r="BW130" i="1"/>
  <c r="BW131" i="1"/>
  <c r="BW137" i="1"/>
  <c r="BW139" i="1"/>
  <c r="BW140" i="1"/>
  <c r="BW141" i="1"/>
  <c r="BW143" i="1"/>
  <c r="BW144" i="1"/>
  <c r="BW145" i="1"/>
  <c r="BW146" i="1"/>
  <c r="BW149" i="1"/>
  <c r="BW150" i="1"/>
  <c r="BW151" i="1"/>
  <c r="BW155" i="1"/>
  <c r="BW156" i="1"/>
  <c r="BW159" i="1"/>
  <c r="BW160" i="1"/>
  <c r="BW167" i="1"/>
  <c r="BW168" i="1"/>
  <c r="BW171" i="1"/>
  <c r="BW172" i="1"/>
  <c r="BW173" i="1"/>
  <c r="BW174" i="1"/>
  <c r="BW175" i="1"/>
  <c r="BW176" i="1"/>
  <c r="BW177" i="1"/>
  <c r="BW178" i="1"/>
  <c r="BW180" i="1"/>
  <c r="BW181" i="1"/>
  <c r="BW182" i="1"/>
  <c r="BW183" i="1"/>
  <c r="BW184" i="1"/>
  <c r="BW185" i="1"/>
  <c r="BW186" i="1"/>
  <c r="BW189" i="1"/>
  <c r="BW190" i="1"/>
  <c r="BW191" i="1"/>
  <c r="BW192" i="1"/>
  <c r="BW193" i="1"/>
  <c r="BW194" i="1"/>
  <c r="BW195" i="1"/>
  <c r="BW196" i="1"/>
  <c r="BW198" i="1"/>
  <c r="BW199" i="1"/>
  <c r="BW200" i="1"/>
  <c r="BW201" i="1"/>
  <c r="BW202" i="1"/>
  <c r="BW205" i="1"/>
  <c r="BW208" i="1"/>
  <c r="BW209" i="1"/>
  <c r="BW216" i="1"/>
  <c r="BW5" i="1"/>
  <c r="BV6" i="1"/>
  <c r="BV7" i="1"/>
  <c r="BV8" i="1"/>
  <c r="BV9" i="1"/>
  <c r="BV10" i="1"/>
  <c r="BV11" i="1"/>
  <c r="BV15" i="1"/>
  <c r="BV18" i="1"/>
  <c r="BV19" i="1"/>
  <c r="BV23" i="1"/>
  <c r="BV24" i="1"/>
  <c r="BV29" i="1"/>
  <c r="BV30" i="1"/>
  <c r="BV32" i="1"/>
  <c r="BV37" i="1"/>
  <c r="BV38" i="1"/>
  <c r="BV42" i="1"/>
  <c r="BV43" i="1"/>
  <c r="BV44" i="1"/>
  <c r="BV45" i="1"/>
  <c r="BV46" i="1"/>
  <c r="BV47" i="1"/>
  <c r="BV49" i="1"/>
  <c r="BV50" i="1"/>
  <c r="BV51" i="1"/>
  <c r="BV53" i="1"/>
  <c r="BV61" i="1"/>
  <c r="BV62" i="1"/>
  <c r="BV63" i="1"/>
  <c r="BV65" i="1"/>
  <c r="BV67" i="1"/>
  <c r="BV68" i="1"/>
  <c r="BV70" i="1"/>
  <c r="BV71" i="1"/>
  <c r="BV72" i="1"/>
  <c r="BV74" i="1"/>
  <c r="BV75" i="1"/>
  <c r="BV78" i="1"/>
  <c r="BV80" i="1"/>
  <c r="BV81" i="1"/>
  <c r="BV82" i="1"/>
  <c r="BV83" i="1"/>
  <c r="BV84" i="1"/>
  <c r="BV85" i="1"/>
  <c r="BV86" i="1"/>
  <c r="BV87" i="1"/>
  <c r="BV91" i="1"/>
  <c r="BV92" i="1"/>
  <c r="BV94" i="1"/>
  <c r="BV95" i="1"/>
  <c r="BV100" i="1"/>
  <c r="BV101" i="1"/>
  <c r="BV103" i="1"/>
  <c r="BV104" i="1"/>
  <c r="BV106" i="1"/>
  <c r="BV107" i="1"/>
  <c r="BV109" i="1"/>
  <c r="BV110" i="1"/>
  <c r="BV113" i="1"/>
  <c r="BV114" i="1"/>
  <c r="BV115" i="1"/>
  <c r="BV116" i="1"/>
  <c r="BV117" i="1"/>
  <c r="BV118" i="1"/>
  <c r="BV119" i="1"/>
  <c r="BV122" i="1"/>
  <c r="BV123" i="1"/>
  <c r="BV124" i="1"/>
  <c r="BV125" i="1"/>
  <c r="BV127" i="1"/>
  <c r="BV128" i="1"/>
  <c r="BV130" i="1"/>
  <c r="BV131" i="1"/>
  <c r="BV137" i="1"/>
  <c r="BV139" i="1"/>
  <c r="BV140" i="1"/>
  <c r="BV141" i="1"/>
  <c r="BV143" i="1"/>
  <c r="BV144" i="1"/>
  <c r="BV145" i="1"/>
  <c r="BV146" i="1"/>
  <c r="BV149" i="1"/>
  <c r="BV150" i="1"/>
  <c r="BV151" i="1"/>
  <c r="BV155" i="1"/>
  <c r="BV156" i="1"/>
  <c r="BV159" i="1"/>
  <c r="BV160" i="1"/>
  <c r="BV167" i="1"/>
  <c r="BV168" i="1"/>
  <c r="BV171" i="1"/>
  <c r="BV172" i="1"/>
  <c r="BV173" i="1"/>
  <c r="BV174" i="1"/>
  <c r="BV175" i="1"/>
  <c r="BV176" i="1"/>
  <c r="BV177" i="1"/>
  <c r="BV178" i="1"/>
  <c r="BV180" i="1"/>
  <c r="BV181" i="1"/>
  <c r="BV182" i="1"/>
  <c r="BV183" i="1"/>
  <c r="BV184" i="1"/>
  <c r="BV185" i="1"/>
  <c r="BV186" i="1"/>
  <c r="BV189" i="1"/>
  <c r="BV190" i="1"/>
  <c r="BV191" i="1"/>
  <c r="BV192" i="1"/>
  <c r="BV193" i="1"/>
  <c r="BV194" i="1"/>
  <c r="BV195" i="1"/>
  <c r="BV196" i="1"/>
  <c r="BV198" i="1"/>
  <c r="BV199" i="1"/>
  <c r="BV200" i="1"/>
  <c r="BV201" i="1"/>
  <c r="BV202" i="1"/>
  <c r="BV205" i="1"/>
  <c r="BV208" i="1"/>
  <c r="BV209" i="1"/>
  <c r="BV216" i="1"/>
  <c r="BV5" i="1"/>
  <c r="BU6" i="1"/>
  <c r="BU7" i="1"/>
  <c r="BU8" i="1"/>
  <c r="BU9" i="1"/>
  <c r="BU10" i="1"/>
  <c r="BU11" i="1"/>
  <c r="BU15" i="1"/>
  <c r="BU18" i="1"/>
  <c r="BU19" i="1"/>
  <c r="BU23" i="1"/>
  <c r="BU24" i="1"/>
  <c r="BU29" i="1"/>
  <c r="BU30" i="1"/>
  <c r="BU32" i="1"/>
  <c r="BU37" i="1"/>
  <c r="BU38" i="1"/>
  <c r="BU42" i="1"/>
  <c r="BU43" i="1"/>
  <c r="BU44" i="1"/>
  <c r="BU45" i="1"/>
  <c r="BU46" i="1"/>
  <c r="BU47" i="1"/>
  <c r="BU49" i="1"/>
  <c r="BU50" i="1"/>
  <c r="BU51" i="1"/>
  <c r="BU53" i="1"/>
  <c r="BU61" i="1"/>
  <c r="BU62" i="1"/>
  <c r="BU63" i="1"/>
  <c r="BU65" i="1"/>
  <c r="BU67" i="1"/>
  <c r="BU68" i="1"/>
  <c r="BU70" i="1"/>
  <c r="BU71" i="1"/>
  <c r="BU72" i="1"/>
  <c r="BU74" i="1"/>
  <c r="BU75" i="1"/>
  <c r="BU78" i="1"/>
  <c r="BU80" i="1"/>
  <c r="BU81" i="1"/>
  <c r="BU82" i="1"/>
  <c r="BU83" i="1"/>
  <c r="BU84" i="1"/>
  <c r="BU85" i="1"/>
  <c r="BU86" i="1"/>
  <c r="BU87" i="1"/>
  <c r="BU91" i="1"/>
  <c r="BU92" i="1"/>
  <c r="BU94" i="1"/>
  <c r="BU95" i="1"/>
  <c r="BU100" i="1"/>
  <c r="BU101" i="1"/>
  <c r="BU103" i="1"/>
  <c r="BU104" i="1"/>
  <c r="BU106" i="1"/>
  <c r="BU107" i="1"/>
  <c r="BU108" i="1"/>
  <c r="BU109" i="1"/>
  <c r="BU110" i="1"/>
  <c r="BU113" i="1"/>
  <c r="BU114" i="1"/>
  <c r="BU115" i="1"/>
  <c r="BU116" i="1"/>
  <c r="BU117" i="1"/>
  <c r="BU118" i="1"/>
  <c r="BU119" i="1"/>
  <c r="BU122" i="1"/>
  <c r="BU123" i="1"/>
  <c r="BU124" i="1"/>
  <c r="BU125" i="1"/>
  <c r="BU127" i="1"/>
  <c r="BU128" i="1"/>
  <c r="BU130" i="1"/>
  <c r="BU131" i="1"/>
  <c r="BU137" i="1"/>
  <c r="BU139" i="1"/>
  <c r="BU140" i="1"/>
  <c r="BU141" i="1"/>
  <c r="BU143" i="1"/>
  <c r="BU144" i="1"/>
  <c r="BU145" i="1"/>
  <c r="BU146" i="1"/>
  <c r="BU149" i="1"/>
  <c r="BU150" i="1"/>
  <c r="BU151" i="1"/>
  <c r="BU155" i="1"/>
  <c r="BU156" i="1"/>
  <c r="BU159" i="1"/>
  <c r="BU160" i="1"/>
  <c r="BU167" i="1"/>
  <c r="BU168" i="1"/>
  <c r="BU171" i="1"/>
  <c r="BU172" i="1"/>
  <c r="BU173" i="1"/>
  <c r="BU174" i="1"/>
  <c r="BU175" i="1"/>
  <c r="BU176" i="1"/>
  <c r="BU177" i="1"/>
  <c r="BU178" i="1"/>
  <c r="BU180" i="1"/>
  <c r="BU181" i="1"/>
  <c r="BU182" i="1"/>
  <c r="BU183" i="1"/>
  <c r="BU184" i="1"/>
  <c r="BU185" i="1"/>
  <c r="BU186" i="1"/>
  <c r="BU189" i="1"/>
  <c r="BU190" i="1"/>
  <c r="BU191" i="1"/>
  <c r="BU192" i="1"/>
  <c r="BU193" i="1"/>
  <c r="BU194" i="1"/>
  <c r="BU195" i="1"/>
  <c r="BU196" i="1"/>
  <c r="BU198" i="1"/>
  <c r="BU199" i="1"/>
  <c r="BU200" i="1"/>
  <c r="BU201" i="1"/>
  <c r="BU202" i="1"/>
  <c r="BU205" i="1"/>
  <c r="BU208" i="1"/>
  <c r="BU209" i="1"/>
  <c r="BU216" i="1"/>
  <c r="BT7" i="1"/>
  <c r="BT8" i="1"/>
  <c r="BT9" i="1"/>
  <c r="BT10" i="1"/>
  <c r="BT11" i="1"/>
  <c r="BT15" i="1"/>
  <c r="BT18" i="1"/>
  <c r="BT19" i="1"/>
  <c r="BT23" i="1"/>
  <c r="BT24" i="1"/>
  <c r="BT29" i="1"/>
  <c r="BT30" i="1"/>
  <c r="BT32" i="1"/>
  <c r="BT37" i="1"/>
  <c r="BT38" i="1"/>
  <c r="BT42" i="1"/>
  <c r="BT43" i="1"/>
  <c r="BT44" i="1"/>
  <c r="BT45" i="1"/>
  <c r="BT46" i="1"/>
  <c r="BT47" i="1"/>
  <c r="BT49" i="1"/>
  <c r="BT50" i="1"/>
  <c r="BT51" i="1"/>
  <c r="BT53" i="1"/>
  <c r="BT61" i="1"/>
  <c r="BT62" i="1"/>
  <c r="BT63" i="1"/>
  <c r="BT65" i="1"/>
  <c r="BT67" i="1"/>
  <c r="BT68" i="1"/>
  <c r="BT70" i="1"/>
  <c r="BT71" i="1"/>
  <c r="BT72" i="1"/>
  <c r="BT74" i="1"/>
  <c r="BT75" i="1"/>
  <c r="BT78" i="1"/>
  <c r="BT80" i="1"/>
  <c r="BT81" i="1"/>
  <c r="BT82" i="1"/>
  <c r="BT83" i="1"/>
  <c r="BT84" i="1"/>
  <c r="BT85" i="1"/>
  <c r="BT86" i="1"/>
  <c r="BT87" i="1"/>
  <c r="BT91" i="1"/>
  <c r="BT92" i="1"/>
  <c r="BT94" i="1"/>
  <c r="BT95" i="1"/>
  <c r="BT100" i="1"/>
  <c r="BT101" i="1"/>
  <c r="BT103" i="1"/>
  <c r="BT104" i="1"/>
  <c r="BT106" i="1"/>
  <c r="BT107" i="1"/>
  <c r="BT108" i="1"/>
  <c r="BT109" i="1"/>
  <c r="BT110" i="1"/>
  <c r="BT113" i="1"/>
  <c r="BT114" i="1"/>
  <c r="BT115" i="1"/>
  <c r="BT116" i="1"/>
  <c r="BT117" i="1"/>
  <c r="BT118" i="1"/>
  <c r="BT119" i="1"/>
  <c r="BT122" i="1"/>
  <c r="BT123" i="1"/>
  <c r="BT124" i="1"/>
  <c r="BT125" i="1"/>
  <c r="BT127" i="1"/>
  <c r="BT128" i="1"/>
  <c r="BT130" i="1"/>
  <c r="BT131" i="1"/>
  <c r="BT137" i="1"/>
  <c r="BT139" i="1"/>
  <c r="BT140" i="1"/>
  <c r="BT141" i="1"/>
  <c r="BT143" i="1"/>
  <c r="BT144" i="1"/>
  <c r="BT145" i="1"/>
  <c r="BT146" i="1"/>
  <c r="BT149" i="1"/>
  <c r="BT150" i="1"/>
  <c r="BT151" i="1"/>
  <c r="BT155" i="1"/>
  <c r="BT156" i="1"/>
  <c r="BT159" i="1"/>
  <c r="BT160" i="1"/>
  <c r="BT167" i="1"/>
  <c r="BT168" i="1"/>
  <c r="BT171" i="1"/>
  <c r="BT172" i="1"/>
  <c r="BT173" i="1"/>
  <c r="BT174" i="1"/>
  <c r="BT175" i="1"/>
  <c r="BT176" i="1"/>
  <c r="BT177" i="1"/>
  <c r="BT178" i="1"/>
  <c r="BT180" i="1"/>
  <c r="BT181" i="1"/>
  <c r="BT182" i="1"/>
  <c r="BT183" i="1"/>
  <c r="BT184" i="1"/>
  <c r="BT185" i="1"/>
  <c r="BT186" i="1"/>
  <c r="BT189" i="1"/>
  <c r="BT190" i="1"/>
  <c r="BT191" i="1"/>
  <c r="BT192" i="1"/>
  <c r="BT193" i="1"/>
  <c r="BT194" i="1"/>
  <c r="BT195" i="1"/>
  <c r="BT196" i="1"/>
  <c r="BT198" i="1"/>
  <c r="BT199" i="1"/>
  <c r="BT200" i="1"/>
  <c r="BT201" i="1"/>
  <c r="BT202" i="1"/>
  <c r="BT205" i="1"/>
  <c r="BT208" i="1"/>
  <c r="BT209" i="1"/>
  <c r="BT216" i="1"/>
  <c r="BT6" i="1"/>
  <c r="BT5" i="1"/>
  <c r="BY6" i="1"/>
  <c r="BY8" i="1"/>
  <c r="BY9" i="1"/>
  <c r="BY10" i="1"/>
  <c r="BY11" i="1"/>
  <c r="BY19" i="1"/>
  <c r="BY23" i="1"/>
  <c r="BY24" i="1"/>
  <c r="BY29" i="1"/>
  <c r="BY30" i="1"/>
  <c r="BY32" i="1"/>
  <c r="BY37" i="1"/>
  <c r="BY38" i="1"/>
  <c r="BY42" i="1"/>
  <c r="BY43" i="1"/>
  <c r="BY44" i="1"/>
  <c r="BY45" i="1"/>
  <c r="BY46" i="1"/>
  <c r="BY49" i="1"/>
  <c r="BY50" i="1"/>
  <c r="BY53" i="1"/>
  <c r="BY62" i="1"/>
  <c r="BY63" i="1"/>
  <c r="BY65" i="1"/>
  <c r="BY67" i="1"/>
  <c r="BY68" i="1"/>
  <c r="BY70" i="1"/>
  <c r="BY71" i="1"/>
  <c r="BY72" i="1"/>
  <c r="BY74" i="1"/>
  <c r="BY75" i="1"/>
  <c r="BY78" i="1"/>
  <c r="BY80" i="1"/>
  <c r="BY81" i="1"/>
  <c r="BY82" i="1"/>
  <c r="BY83" i="1"/>
  <c r="BY84" i="1"/>
  <c r="BY85" i="1"/>
  <c r="BY86" i="1"/>
  <c r="BY91" i="1"/>
  <c r="BY92" i="1"/>
  <c r="BY94" i="1"/>
  <c r="BY95" i="1"/>
  <c r="BY103" i="1"/>
  <c r="BY104" i="1"/>
  <c r="BY106" i="1"/>
  <c r="BY107" i="1"/>
  <c r="BY108" i="1"/>
  <c r="BY109" i="1"/>
  <c r="BY110" i="1"/>
  <c r="BY113" i="1"/>
  <c r="BY114" i="1"/>
  <c r="BY115" i="1"/>
  <c r="BY116" i="1"/>
  <c r="BY117" i="1"/>
  <c r="BY118" i="1"/>
  <c r="BY119" i="1"/>
  <c r="BY122" i="1"/>
  <c r="BY123" i="1"/>
  <c r="BY124" i="1"/>
  <c r="BY125" i="1"/>
  <c r="BY127" i="1"/>
  <c r="BY128" i="1"/>
  <c r="BY130" i="1"/>
  <c r="BY131" i="1"/>
  <c r="BY137" i="1"/>
  <c r="BY143" i="1"/>
  <c r="BY144" i="1"/>
  <c r="BY145" i="1"/>
  <c r="BY146" i="1"/>
  <c r="BY149" i="1"/>
  <c r="BY150" i="1"/>
  <c r="BY151" i="1"/>
  <c r="BY155" i="1"/>
  <c r="BY156" i="1"/>
  <c r="BY159" i="1"/>
  <c r="BY160" i="1"/>
  <c r="BY167" i="1"/>
  <c r="BY168" i="1"/>
  <c r="BY171" i="1"/>
  <c r="BY172" i="1"/>
  <c r="BY176" i="1"/>
  <c r="BY177" i="1"/>
  <c r="BY178" i="1"/>
  <c r="BY181" i="1"/>
  <c r="BY182" i="1"/>
  <c r="BY184" i="1"/>
  <c r="BY185" i="1"/>
  <c r="BY186" i="1"/>
  <c r="BY189" i="1"/>
  <c r="BY190" i="1"/>
  <c r="BY191" i="1"/>
  <c r="BY192" i="1"/>
  <c r="BY193" i="1"/>
  <c r="BY194" i="1"/>
  <c r="BY195" i="1"/>
  <c r="BY196" i="1"/>
  <c r="BY198" i="1"/>
  <c r="BY199" i="1"/>
  <c r="BY200" i="1"/>
  <c r="BY202" i="1"/>
  <c r="BY208" i="1"/>
  <c r="BY209" i="1"/>
  <c r="BY5" i="1"/>
  <c r="BX8" i="1"/>
  <c r="BX9" i="1"/>
  <c r="BX11" i="1"/>
  <c r="BX23" i="1"/>
  <c r="BX24" i="1"/>
  <c r="BX29" i="1"/>
  <c r="BX30" i="1"/>
  <c r="BX32" i="1"/>
  <c r="BX37" i="1"/>
  <c r="BX38" i="1"/>
  <c r="BX43" i="1"/>
  <c r="BX44" i="1"/>
  <c r="BX46" i="1"/>
  <c r="BX49" i="1"/>
  <c r="BX51" i="1"/>
  <c r="BX53" i="1"/>
  <c r="BX62" i="1"/>
  <c r="BX68" i="1"/>
  <c r="BX70" i="1"/>
  <c r="BX72" i="1"/>
  <c r="BX74" i="1"/>
  <c r="BX75" i="1"/>
  <c r="BX78" i="1"/>
  <c r="BX80" i="1"/>
  <c r="BX85" i="1"/>
  <c r="BX86" i="1"/>
  <c r="BX91" i="1"/>
  <c r="BX92" i="1"/>
  <c r="BX94" i="1"/>
  <c r="BX95" i="1"/>
  <c r="BX103" i="1"/>
  <c r="BX104" i="1"/>
  <c r="BX106" i="1"/>
  <c r="BX107" i="1"/>
  <c r="BX108" i="1"/>
  <c r="BX109" i="1"/>
  <c r="BX110" i="1"/>
  <c r="BX113" i="1"/>
  <c r="BX114" i="1"/>
  <c r="BX115" i="1"/>
  <c r="BX116" i="1"/>
  <c r="BX117" i="1"/>
  <c r="BX118" i="1"/>
  <c r="BX122" i="1"/>
  <c r="BX123" i="1"/>
  <c r="BX124" i="1"/>
  <c r="BX125" i="1"/>
  <c r="BX127" i="1"/>
  <c r="BX131" i="1"/>
  <c r="BX137" i="1"/>
  <c r="BX143" i="1"/>
  <c r="BX144" i="1"/>
  <c r="BX145" i="1"/>
  <c r="BX146" i="1"/>
  <c r="BX149" i="1"/>
  <c r="BX150" i="1"/>
  <c r="BX156" i="1"/>
  <c r="BX159" i="1"/>
  <c r="BX160" i="1"/>
  <c r="BX167" i="1"/>
  <c r="BX168" i="1"/>
  <c r="BX171" i="1"/>
  <c r="BX172" i="1"/>
  <c r="BX176" i="1"/>
  <c r="BX178" i="1"/>
  <c r="BX181" i="1"/>
  <c r="BX182" i="1"/>
  <c r="BX184" i="1"/>
  <c r="BX185" i="1"/>
  <c r="BX189" i="1"/>
  <c r="BX190" i="1"/>
  <c r="BX192" i="1"/>
  <c r="BX193" i="1"/>
  <c r="BX196" i="1"/>
  <c r="BX202" i="1"/>
  <c r="BX208" i="1"/>
  <c r="BX209" i="1"/>
  <c r="BX5" i="1"/>
  <c r="BF7" i="1"/>
  <c r="BF8" i="1"/>
  <c r="BF9" i="1"/>
  <c r="BF10" i="1"/>
  <c r="BF11" i="1"/>
  <c r="BF15" i="1"/>
  <c r="BN15" i="1" s="1"/>
  <c r="BF18" i="1"/>
  <c r="BF19" i="1"/>
  <c r="BF23" i="1"/>
  <c r="BF24" i="1"/>
  <c r="BF29" i="1"/>
  <c r="BF30" i="1"/>
  <c r="BF32" i="1"/>
  <c r="BF37" i="1"/>
  <c r="BF38" i="1"/>
  <c r="BF42" i="1"/>
  <c r="BF43" i="1"/>
  <c r="BF44" i="1"/>
  <c r="BF45" i="1"/>
  <c r="BF46" i="1"/>
  <c r="BF47" i="1"/>
  <c r="BF48" i="1"/>
  <c r="BF49" i="1"/>
  <c r="BF50" i="1"/>
  <c r="BF51" i="1"/>
  <c r="BF53" i="1"/>
  <c r="BN53" i="1" s="1"/>
  <c r="BF61" i="1"/>
  <c r="BN61" i="1" s="1"/>
  <c r="BF62" i="1"/>
  <c r="BF63" i="1"/>
  <c r="BF65" i="1"/>
  <c r="BF67" i="1"/>
  <c r="BF68" i="1"/>
  <c r="BF70" i="1"/>
  <c r="BF71" i="1"/>
  <c r="BF72" i="1"/>
  <c r="BF73" i="1"/>
  <c r="BF74" i="1"/>
  <c r="BF75" i="1"/>
  <c r="BF78" i="1"/>
  <c r="BN78" i="1" s="1"/>
  <c r="BF80" i="1"/>
  <c r="BF81" i="1"/>
  <c r="BF82" i="1"/>
  <c r="BF83" i="1"/>
  <c r="BF84" i="1"/>
  <c r="BF85" i="1"/>
  <c r="BF86" i="1"/>
  <c r="BN86" i="1" s="1"/>
  <c r="BF87" i="1"/>
  <c r="BF91" i="1"/>
  <c r="BF92" i="1"/>
  <c r="BF94" i="1"/>
  <c r="BF95" i="1"/>
  <c r="BF100" i="1"/>
  <c r="BF101" i="1"/>
  <c r="BF103" i="1"/>
  <c r="BF104" i="1"/>
  <c r="BF106" i="1"/>
  <c r="BF107" i="1"/>
  <c r="BF108" i="1"/>
  <c r="BF109" i="1"/>
  <c r="BF110" i="1"/>
  <c r="BF113" i="1"/>
  <c r="BF114" i="1"/>
  <c r="BF115" i="1"/>
  <c r="BF116" i="1"/>
  <c r="BF117" i="1"/>
  <c r="BF118" i="1"/>
  <c r="BF119" i="1"/>
  <c r="BF122" i="1"/>
  <c r="BF123" i="1"/>
  <c r="BF124" i="1"/>
  <c r="BF125" i="1"/>
  <c r="BF127" i="1"/>
  <c r="BF128" i="1"/>
  <c r="BF130" i="1"/>
  <c r="BF131" i="1"/>
  <c r="BF137" i="1"/>
  <c r="BF139" i="1"/>
  <c r="BF140" i="1"/>
  <c r="BF141" i="1"/>
  <c r="BF143" i="1"/>
  <c r="BF144" i="1"/>
  <c r="BF145" i="1"/>
  <c r="BF146" i="1"/>
  <c r="BF149" i="1"/>
  <c r="BF150" i="1"/>
  <c r="BF151" i="1"/>
  <c r="BF156" i="1"/>
  <c r="BF159" i="1"/>
  <c r="BF160" i="1"/>
  <c r="BF167" i="1"/>
  <c r="BF168" i="1"/>
  <c r="BF171" i="1"/>
  <c r="BF172" i="1"/>
  <c r="BF173" i="1"/>
  <c r="BF174" i="1"/>
  <c r="BF175" i="1"/>
  <c r="BF176" i="1"/>
  <c r="BF177" i="1"/>
  <c r="BF178" i="1"/>
  <c r="BF180" i="1"/>
  <c r="BF181" i="1"/>
  <c r="BF182" i="1"/>
  <c r="BF183" i="1"/>
  <c r="BF184" i="1"/>
  <c r="BF185" i="1"/>
  <c r="BF186" i="1"/>
  <c r="BF189" i="1"/>
  <c r="BF190" i="1"/>
  <c r="BF191" i="1"/>
  <c r="BF192" i="1"/>
  <c r="BF193" i="1"/>
  <c r="BF194" i="1"/>
  <c r="BF195" i="1"/>
  <c r="BF196" i="1"/>
  <c r="BF198" i="1"/>
  <c r="BF199" i="1"/>
  <c r="BF200" i="1"/>
  <c r="BF201" i="1"/>
  <c r="BF202" i="1"/>
  <c r="BF204" i="1"/>
  <c r="BF205" i="1"/>
  <c r="BN205" i="1" s="1"/>
  <c r="BF208" i="1"/>
  <c r="BF209" i="1"/>
  <c r="BF216" i="1"/>
  <c r="BF6" i="1"/>
  <c r="BF5" i="1"/>
  <c r="AX218" i="1"/>
  <c r="AX217" i="1"/>
  <c r="AW218" i="1"/>
  <c r="AW217" i="1"/>
  <c r="AO218" i="1"/>
  <c r="AO217" i="1"/>
  <c r="AG218" i="1"/>
  <c r="X218" i="1"/>
  <c r="Y218" i="1"/>
  <c r="X217" i="1"/>
  <c r="Y217" i="1"/>
  <c r="W218" i="1"/>
  <c r="W217" i="1"/>
  <c r="O218" i="1"/>
  <c r="O217" i="1"/>
  <c r="H217" i="1"/>
  <c r="BT218" i="1" l="1"/>
  <c r="BW218" i="1"/>
  <c r="BV218" i="1"/>
  <c r="BU218" i="1"/>
  <c r="BX218" i="1"/>
  <c r="BY218" i="1"/>
  <c r="BE23" i="1"/>
  <c r="BN23" i="1" s="1"/>
  <c r="BS23" i="1" l="1"/>
  <c r="BS199" i="1" l="1"/>
  <c r="BS200" i="1"/>
  <c r="BE199" i="1"/>
  <c r="BN199" i="1" s="1"/>
  <c r="BE200" i="1"/>
  <c r="BN200" i="1" s="1"/>
  <c r="AV103" i="2" l="1"/>
  <c r="AV102" i="2"/>
  <c r="BS9" i="1"/>
  <c r="BE9" i="1"/>
  <c r="BN9" i="1" s="1"/>
  <c r="BS10" i="1"/>
  <c r="BE10" i="1"/>
  <c r="BN10" i="1" s="1"/>
  <c r="BS11" i="1"/>
  <c r="BE11" i="1"/>
  <c r="BN11" i="1" s="1"/>
  <c r="BS8" i="1"/>
  <c r="BE8" i="1"/>
  <c r="BN8" i="1" s="1"/>
  <c r="AN58" i="4"/>
  <c r="AN57" i="4"/>
  <c r="BS22" i="1" l="1"/>
  <c r="BE22" i="1"/>
  <c r="BS14" i="1" l="1"/>
  <c r="BE14" i="1"/>
  <c r="BS13" i="1"/>
  <c r="BE13" i="1"/>
  <c r="BD210" i="1"/>
  <c r="BR51" i="1" l="1"/>
  <c r="BS85" i="1" l="1"/>
  <c r="BE85" i="1"/>
  <c r="BM85" i="1" l="1"/>
  <c r="BN85" i="1"/>
  <c r="BS193" i="1"/>
  <c r="BR193" i="1"/>
  <c r="BQ193" i="1"/>
  <c r="BP193" i="1"/>
  <c r="BO193" i="1"/>
  <c r="BE193" i="1"/>
  <c r="BC193" i="1"/>
  <c r="BL193" i="1" s="1"/>
  <c r="BB193" i="1"/>
  <c r="BA193" i="1"/>
  <c r="AZ193" i="1"/>
  <c r="BH193" i="1" s="1"/>
  <c r="BS186" i="1"/>
  <c r="BS187" i="1"/>
  <c r="BE187" i="1"/>
  <c r="BE186" i="1"/>
  <c r="BN186" i="1" s="1"/>
  <c r="BM193" i="1" l="1"/>
  <c r="BN193" i="1"/>
  <c r="BI193" i="1"/>
  <c r="BJ193" i="1"/>
  <c r="BK193" i="1"/>
  <c r="BD185" i="1"/>
  <c r="BR185" i="1"/>
  <c r="BS185" i="1" l="1"/>
  <c r="BE185" i="1"/>
  <c r="BM185" i="1" l="1"/>
  <c r="BN185" i="1"/>
  <c r="BS83" i="1" l="1"/>
  <c r="BE83" i="1"/>
  <c r="BN83" i="1" s="1"/>
  <c r="BS58" i="4"/>
  <c r="BS84" i="1"/>
  <c r="BE84" i="1"/>
  <c r="BN84" i="1" s="1"/>
  <c r="BS75" i="1"/>
  <c r="BE75" i="1"/>
  <c r="BN75" i="1" s="1"/>
  <c r="BS58" i="3" l="1"/>
  <c r="AV58" i="3"/>
  <c r="AV57" i="3"/>
  <c r="AN58" i="3"/>
  <c r="AN57" i="3"/>
  <c r="AO60" i="3" s="1"/>
  <c r="AF58" i="3"/>
  <c r="V58" i="3"/>
  <c r="V57" i="3"/>
  <c r="N58" i="3"/>
  <c r="N57" i="3"/>
  <c r="G57" i="3"/>
  <c r="AN103" i="2"/>
  <c r="AN102" i="2"/>
  <c r="AF103" i="2"/>
  <c r="V103" i="2"/>
  <c r="V102" i="2"/>
  <c r="N103" i="2"/>
  <c r="N102" i="2"/>
  <c r="G102" i="2"/>
  <c r="AV58" i="4"/>
  <c r="AV57" i="4"/>
  <c r="V58" i="4"/>
  <c r="V57" i="4"/>
  <c r="N58" i="4"/>
  <c r="N57" i="4"/>
  <c r="G57" i="4"/>
  <c r="BS6" i="1"/>
  <c r="BS12" i="1"/>
  <c r="BS17" i="1"/>
  <c r="BS19" i="1"/>
  <c r="BS24" i="1"/>
  <c r="BS26" i="1"/>
  <c r="BS29" i="1"/>
  <c r="BS30" i="1"/>
  <c r="BS32" i="1"/>
  <c r="BS33" i="1"/>
  <c r="BS34" i="1"/>
  <c r="BS35" i="1"/>
  <c r="BS36" i="1"/>
  <c r="BS37" i="1"/>
  <c r="BS38" i="1"/>
  <c r="BS40" i="1"/>
  <c r="BS41" i="1"/>
  <c r="BS42" i="1"/>
  <c r="BS43" i="1"/>
  <c r="BS44" i="1"/>
  <c r="BS45" i="1"/>
  <c r="BS46" i="1"/>
  <c r="BS49" i="1"/>
  <c r="BS50" i="1"/>
  <c r="BS51" i="1"/>
  <c r="BS55" i="1"/>
  <c r="BS56" i="1"/>
  <c r="BS57" i="1"/>
  <c r="BS62" i="1"/>
  <c r="BS63" i="1"/>
  <c r="BS64" i="1"/>
  <c r="BS65" i="1"/>
  <c r="BS67" i="1"/>
  <c r="BS68" i="1"/>
  <c r="BS69" i="1"/>
  <c r="BS70" i="1"/>
  <c r="BS71" i="1"/>
  <c r="BS72" i="1"/>
  <c r="BS74" i="1"/>
  <c r="BS80" i="1"/>
  <c r="BS81" i="1"/>
  <c r="BS82" i="1"/>
  <c r="BS88" i="1"/>
  <c r="BS90" i="1"/>
  <c r="BS91" i="1"/>
  <c r="BS92" i="1"/>
  <c r="BS93" i="1"/>
  <c r="BS94" i="1"/>
  <c r="BS95" i="1"/>
  <c r="BS103" i="1"/>
  <c r="BS104" i="1"/>
  <c r="BS106" i="1"/>
  <c r="BS107" i="1"/>
  <c r="BS108" i="1"/>
  <c r="BS109" i="1"/>
  <c r="BS110" i="1"/>
  <c r="BS113" i="1"/>
  <c r="BS114" i="1"/>
  <c r="BS115" i="1"/>
  <c r="BS116" i="1"/>
  <c r="BS117" i="1"/>
  <c r="BS118" i="1"/>
  <c r="BS119" i="1"/>
  <c r="BS121" i="1"/>
  <c r="BS122" i="1"/>
  <c r="BS123" i="1"/>
  <c r="BS124" i="1"/>
  <c r="BS125" i="1"/>
  <c r="BS127" i="1"/>
  <c r="BS128" i="1"/>
  <c r="BS130" i="1"/>
  <c r="BS131" i="1"/>
  <c r="BS132" i="1"/>
  <c r="BS133" i="1"/>
  <c r="BS136" i="1"/>
  <c r="BS137" i="1"/>
  <c r="BS138" i="1"/>
  <c r="BS143" i="1"/>
  <c r="BS144" i="1"/>
  <c r="BS145" i="1"/>
  <c r="BS146" i="1"/>
  <c r="BS149" i="1"/>
  <c r="BS150" i="1"/>
  <c r="BS151" i="1"/>
  <c r="BS153" i="1"/>
  <c r="BS155" i="1"/>
  <c r="BS156" i="1"/>
  <c r="BS159" i="1"/>
  <c r="BS160" i="1"/>
  <c r="BS161" i="1"/>
  <c r="BS164" i="1"/>
  <c r="BS167" i="1"/>
  <c r="BS168" i="1"/>
  <c r="BS171" i="1"/>
  <c r="BS172" i="1"/>
  <c r="BS176" i="1"/>
  <c r="BS177" i="1"/>
  <c r="BS178" i="1"/>
  <c r="BS181" i="1"/>
  <c r="BS182" i="1"/>
  <c r="BS184" i="1"/>
  <c r="BS188" i="1"/>
  <c r="BS189" i="1"/>
  <c r="BS190" i="1"/>
  <c r="BS191" i="1"/>
  <c r="BS192" i="1"/>
  <c r="BS194" i="1"/>
  <c r="BS195" i="1"/>
  <c r="BS196" i="1"/>
  <c r="BS198" i="1"/>
  <c r="BS202" i="1"/>
  <c r="BS208" i="1"/>
  <c r="BS209" i="1"/>
  <c r="BS210" i="1"/>
  <c r="BS211" i="1"/>
  <c r="BS212" i="1"/>
  <c r="BS213" i="1"/>
  <c r="BS215" i="1"/>
  <c r="BS5" i="1"/>
  <c r="BE6" i="1"/>
  <c r="BN6" i="1" s="1"/>
  <c r="BE12" i="1"/>
  <c r="BE17" i="1"/>
  <c r="BN17" i="1" s="1"/>
  <c r="BE19" i="1"/>
  <c r="BN19" i="1" s="1"/>
  <c r="BE24" i="1"/>
  <c r="BN24" i="1" s="1"/>
  <c r="BE26" i="1"/>
  <c r="BN26" i="1" s="1"/>
  <c r="BE29" i="1"/>
  <c r="BN29" i="1" s="1"/>
  <c r="BE30" i="1"/>
  <c r="BN30" i="1" s="1"/>
  <c r="BE32" i="1"/>
  <c r="BN32" i="1" s="1"/>
  <c r="BE33" i="1"/>
  <c r="BE34" i="1"/>
  <c r="BE35" i="1"/>
  <c r="BE36" i="1"/>
  <c r="BN36" i="1" s="1"/>
  <c r="BE37" i="1"/>
  <c r="BN37" i="1" s="1"/>
  <c r="BE38" i="1"/>
  <c r="BN38" i="1" s="1"/>
  <c r="BE40" i="1"/>
  <c r="BE41" i="1"/>
  <c r="BE42" i="1"/>
  <c r="BN42" i="1" s="1"/>
  <c r="BE43" i="1"/>
  <c r="BE44" i="1"/>
  <c r="BN44" i="1" s="1"/>
  <c r="BE45" i="1"/>
  <c r="BN45" i="1" s="1"/>
  <c r="BE46" i="1"/>
  <c r="BN46" i="1" s="1"/>
  <c r="BE49" i="1"/>
  <c r="BN49" i="1" s="1"/>
  <c r="BE50" i="1"/>
  <c r="BN50" i="1" s="1"/>
  <c r="BE51" i="1"/>
  <c r="BN51" i="1" s="1"/>
  <c r="BE55" i="1"/>
  <c r="BN55" i="1" s="1"/>
  <c r="BE56" i="1"/>
  <c r="BN56" i="1" s="1"/>
  <c r="BE57" i="1"/>
  <c r="BE62" i="1"/>
  <c r="BN62" i="1" s="1"/>
  <c r="BE63" i="1"/>
  <c r="BN63" i="1" s="1"/>
  <c r="BE64" i="1"/>
  <c r="BE65" i="1"/>
  <c r="BN65" i="1" s="1"/>
  <c r="BE67" i="1"/>
  <c r="BN67" i="1" s="1"/>
  <c r="BE68" i="1"/>
  <c r="BN68" i="1" s="1"/>
  <c r="BE69" i="1"/>
  <c r="BE70" i="1"/>
  <c r="BN70" i="1" s="1"/>
  <c r="BE71" i="1"/>
  <c r="BN71" i="1" s="1"/>
  <c r="BE72" i="1"/>
  <c r="BN72" i="1" s="1"/>
  <c r="BE74" i="1"/>
  <c r="BN74" i="1" s="1"/>
  <c r="BE80" i="1"/>
  <c r="BN80" i="1" s="1"/>
  <c r="BE81" i="1"/>
  <c r="BN81" i="1" s="1"/>
  <c r="BE82" i="1"/>
  <c r="BN82" i="1" s="1"/>
  <c r="BE88" i="1"/>
  <c r="BE90" i="1"/>
  <c r="BN90" i="1" s="1"/>
  <c r="BE91" i="1"/>
  <c r="BN91" i="1" s="1"/>
  <c r="BE92" i="1"/>
  <c r="BN92" i="1" s="1"/>
  <c r="BE93" i="1"/>
  <c r="BE94" i="1"/>
  <c r="BN94" i="1" s="1"/>
  <c r="BE95" i="1"/>
  <c r="BN95" i="1" s="1"/>
  <c r="BE103" i="1"/>
  <c r="BN103" i="1" s="1"/>
  <c r="BE104" i="1"/>
  <c r="BN104" i="1" s="1"/>
  <c r="BE106" i="1"/>
  <c r="BN106" i="1" s="1"/>
  <c r="BE107" i="1"/>
  <c r="BN107" i="1" s="1"/>
  <c r="BE108" i="1"/>
  <c r="BN108" i="1" s="1"/>
  <c r="BE109" i="1"/>
  <c r="BN109" i="1" s="1"/>
  <c r="BE110" i="1"/>
  <c r="BN110" i="1" s="1"/>
  <c r="BE113" i="1"/>
  <c r="BN113" i="1" s="1"/>
  <c r="BE114" i="1"/>
  <c r="BN114" i="1" s="1"/>
  <c r="BE115" i="1"/>
  <c r="BN115" i="1" s="1"/>
  <c r="BE116" i="1"/>
  <c r="BN116" i="1" s="1"/>
  <c r="BE117" i="1"/>
  <c r="BN117" i="1" s="1"/>
  <c r="BE118" i="1"/>
  <c r="BN118" i="1" s="1"/>
  <c r="BE119" i="1"/>
  <c r="BN119" i="1" s="1"/>
  <c r="BE121" i="1"/>
  <c r="BE122" i="1"/>
  <c r="BN122" i="1" s="1"/>
  <c r="BE123" i="1"/>
  <c r="BN123" i="1" s="1"/>
  <c r="BE124" i="1"/>
  <c r="BN124" i="1" s="1"/>
  <c r="BE125" i="1"/>
  <c r="BN125" i="1" s="1"/>
  <c r="BE127" i="1"/>
  <c r="BN127" i="1" s="1"/>
  <c r="BE128" i="1"/>
  <c r="BN128" i="1" s="1"/>
  <c r="BE130" i="1"/>
  <c r="BN130" i="1" s="1"/>
  <c r="BE131" i="1"/>
  <c r="BN131" i="1" s="1"/>
  <c r="BE132" i="1"/>
  <c r="BE133" i="1"/>
  <c r="BE136" i="1"/>
  <c r="BE137" i="1"/>
  <c r="BN137" i="1" s="1"/>
  <c r="BE138" i="1"/>
  <c r="BE143" i="1"/>
  <c r="BN143" i="1" s="1"/>
  <c r="BE144" i="1"/>
  <c r="BN144" i="1" s="1"/>
  <c r="BE145" i="1"/>
  <c r="BN145" i="1" s="1"/>
  <c r="BE146" i="1"/>
  <c r="BN146" i="1" s="1"/>
  <c r="BE149" i="1"/>
  <c r="BN149" i="1" s="1"/>
  <c r="BE150" i="1"/>
  <c r="BN150" i="1" s="1"/>
  <c r="BE151" i="1"/>
  <c r="BN151" i="1" s="1"/>
  <c r="BE153" i="1"/>
  <c r="BE155" i="1"/>
  <c r="BN155" i="1" s="1"/>
  <c r="BE156" i="1"/>
  <c r="BN156" i="1" s="1"/>
  <c r="BE159" i="1"/>
  <c r="BN159" i="1" s="1"/>
  <c r="BE160" i="1"/>
  <c r="BN160" i="1" s="1"/>
  <c r="BE161" i="1"/>
  <c r="BE164" i="1"/>
  <c r="BE167" i="1"/>
  <c r="BN167" i="1" s="1"/>
  <c r="BE168" i="1"/>
  <c r="BN168" i="1" s="1"/>
  <c r="BE171" i="1"/>
  <c r="BN171" i="1" s="1"/>
  <c r="BE172" i="1"/>
  <c r="BN172" i="1" s="1"/>
  <c r="BE176" i="1"/>
  <c r="BN176" i="1" s="1"/>
  <c r="BE177" i="1"/>
  <c r="BN177" i="1" s="1"/>
  <c r="BE178" i="1"/>
  <c r="BN178" i="1" s="1"/>
  <c r="BE181" i="1"/>
  <c r="BN181" i="1" s="1"/>
  <c r="BE182" i="1"/>
  <c r="BN182" i="1" s="1"/>
  <c r="BE184" i="1"/>
  <c r="BN184" i="1" s="1"/>
  <c r="BE188" i="1"/>
  <c r="BE189" i="1"/>
  <c r="BN189" i="1" s="1"/>
  <c r="BE190" i="1"/>
  <c r="BN190" i="1" s="1"/>
  <c r="BE191" i="1"/>
  <c r="BN191" i="1" s="1"/>
  <c r="BE192" i="1"/>
  <c r="BN192" i="1" s="1"/>
  <c r="BE194" i="1"/>
  <c r="BN194" i="1" s="1"/>
  <c r="BE195" i="1"/>
  <c r="BN195" i="1" s="1"/>
  <c r="BE196" i="1"/>
  <c r="BN196" i="1" s="1"/>
  <c r="BE198" i="1"/>
  <c r="BE202" i="1"/>
  <c r="BN202" i="1" s="1"/>
  <c r="BE204" i="1"/>
  <c r="BN204" i="1" s="1"/>
  <c r="BE208" i="1"/>
  <c r="BN208" i="1" s="1"/>
  <c r="BE209" i="1"/>
  <c r="BN209" i="1" s="1"/>
  <c r="BE210" i="1"/>
  <c r="BE211" i="1"/>
  <c r="BE212" i="1"/>
  <c r="BE213" i="1"/>
  <c r="BE215" i="1"/>
  <c r="BE5" i="1"/>
  <c r="BN5" i="1" s="1"/>
  <c r="AV218" i="1"/>
  <c r="AV217" i="1"/>
  <c r="AN218" i="1"/>
  <c r="AN217" i="1"/>
  <c r="AF218" i="1"/>
  <c r="V218" i="1"/>
  <c r="V217" i="1"/>
  <c r="N218" i="1"/>
  <c r="N217" i="1"/>
  <c r="I217" i="1"/>
  <c r="G217" i="1"/>
  <c r="BN43" i="1" l="1"/>
  <c r="BM43" i="1"/>
  <c r="BN198" i="1"/>
  <c r="BM198" i="1"/>
  <c r="BS218" i="1"/>
  <c r="BS103" i="2"/>
  <c r="BM29" i="1"/>
  <c r="AE58" i="3"/>
  <c r="AQ102" i="2"/>
  <c r="AR102" i="2"/>
  <c r="AS102" i="2"/>
  <c r="AT102" i="2"/>
  <c r="AU102" i="2"/>
  <c r="AP102" i="2"/>
  <c r="AI102" i="2"/>
  <c r="AJ102" i="2"/>
  <c r="AK102" i="2"/>
  <c r="AL102" i="2"/>
  <c r="AM102" i="2"/>
  <c r="AH102" i="2"/>
  <c r="AC103" i="2"/>
  <c r="AD103" i="2"/>
  <c r="AE103" i="2"/>
  <c r="Q102" i="2"/>
  <c r="R102" i="2"/>
  <c r="S102" i="2"/>
  <c r="T102" i="2"/>
  <c r="U102" i="2"/>
  <c r="P102" i="2"/>
  <c r="K102" i="2"/>
  <c r="L102" i="2"/>
  <c r="M102" i="2"/>
  <c r="J102" i="2"/>
  <c r="D102" i="2"/>
  <c r="E102" i="2"/>
  <c r="F102" i="2"/>
  <c r="C102" i="2"/>
  <c r="AA58" i="4"/>
  <c r="AB58" i="4"/>
  <c r="AC58" i="4"/>
  <c r="AD58" i="4"/>
  <c r="AE58" i="4"/>
  <c r="Z58" i="4"/>
  <c r="AE218" i="1"/>
  <c r="BD182" i="1"/>
  <c r="BM182" i="1" s="1"/>
  <c r="BC182" i="1"/>
  <c r="BB182" i="1"/>
  <c r="BA182" i="1"/>
  <c r="AZ182" i="1"/>
  <c r="AU58" i="3"/>
  <c r="BD106" i="1"/>
  <c r="BM106" i="1" s="1"/>
  <c r="BD6" i="1"/>
  <c r="BM6" i="1" s="1"/>
  <c r="BD7" i="1"/>
  <c r="BD8" i="1"/>
  <c r="BM8" i="1" s="1"/>
  <c r="BD9" i="1"/>
  <c r="BD10" i="1"/>
  <c r="BM10" i="1" s="1"/>
  <c r="BD11" i="1"/>
  <c r="BM11" i="1" s="1"/>
  <c r="BD15" i="1"/>
  <c r="BD17" i="1"/>
  <c r="BM17" i="1" s="1"/>
  <c r="BD18" i="1"/>
  <c r="BD19" i="1"/>
  <c r="BM19" i="1" s="1"/>
  <c r="BD23" i="1"/>
  <c r="BM23" i="1" s="1"/>
  <c r="BD24" i="1"/>
  <c r="BM24" i="1" s="1"/>
  <c r="BD26" i="1"/>
  <c r="BM26" i="1" s="1"/>
  <c r="BD32" i="1"/>
  <c r="BM32" i="1" s="1"/>
  <c r="BD34" i="1"/>
  <c r="BM34" i="1" s="1"/>
  <c r="BD35" i="1"/>
  <c r="BM35" i="1" s="1"/>
  <c r="BD38" i="1"/>
  <c r="BM38" i="1" s="1"/>
  <c r="BD40" i="1"/>
  <c r="BM40" i="1" s="1"/>
  <c r="BD41" i="1"/>
  <c r="BM41" i="1" s="1"/>
  <c r="BD42" i="1"/>
  <c r="BM42" i="1" s="1"/>
  <c r="BD44" i="1"/>
  <c r="BM44" i="1" s="1"/>
  <c r="BD51" i="1"/>
  <c r="BM51" i="1" s="1"/>
  <c r="BD53" i="1"/>
  <c r="BM53" i="1" s="1"/>
  <c r="BD55" i="1"/>
  <c r="BM55" i="1" s="1"/>
  <c r="BD56" i="1"/>
  <c r="BM56" i="1" s="1"/>
  <c r="BD57" i="1"/>
  <c r="BM57" i="1" s="1"/>
  <c r="BD59" i="1"/>
  <c r="BD60" i="1"/>
  <c r="BD61" i="1"/>
  <c r="BM61" i="1" s="1"/>
  <c r="BD62" i="1"/>
  <c r="BM62" i="1" s="1"/>
  <c r="BD63" i="1"/>
  <c r="BM63" i="1" s="1"/>
  <c r="BD64" i="1"/>
  <c r="BM64" i="1" s="1"/>
  <c r="BD65" i="1"/>
  <c r="BD68" i="1"/>
  <c r="BM68" i="1" s="1"/>
  <c r="BD70" i="1"/>
  <c r="BM70" i="1" s="1"/>
  <c r="BD71" i="1"/>
  <c r="BM71" i="1" s="1"/>
  <c r="BD72" i="1"/>
  <c r="BM72" i="1" s="1"/>
  <c r="BD78" i="1"/>
  <c r="BM78" i="1" s="1"/>
  <c r="BD79" i="1"/>
  <c r="BD80" i="1"/>
  <c r="BM80" i="1" s="1"/>
  <c r="BD81" i="1"/>
  <c r="BM81" i="1" s="1"/>
  <c r="BD87" i="1"/>
  <c r="BD88" i="1"/>
  <c r="BM88" i="1" s="1"/>
  <c r="BD91" i="1"/>
  <c r="BM91" i="1" s="1"/>
  <c r="BD92" i="1"/>
  <c r="BM92" i="1" s="1"/>
  <c r="BD93" i="1"/>
  <c r="BM93" i="1" s="1"/>
  <c r="BD95" i="1"/>
  <c r="BM95" i="1" s="1"/>
  <c r="BD96" i="1"/>
  <c r="BD97" i="1"/>
  <c r="BD98" i="1"/>
  <c r="BD100" i="1"/>
  <c r="BD101" i="1"/>
  <c r="BD103" i="1"/>
  <c r="BM103" i="1" s="1"/>
  <c r="BD104" i="1"/>
  <c r="BM104" i="1" s="1"/>
  <c r="BD108" i="1"/>
  <c r="BM108" i="1" s="1"/>
  <c r="BD109" i="1"/>
  <c r="BM109" i="1" s="1"/>
  <c r="BD110" i="1"/>
  <c r="BM110" i="1" s="1"/>
  <c r="BD111" i="1"/>
  <c r="BD112" i="1"/>
  <c r="BD113" i="1"/>
  <c r="BM113" i="1" s="1"/>
  <c r="BD114" i="1"/>
  <c r="BM114" i="1" s="1"/>
  <c r="BD115" i="1"/>
  <c r="BM115" i="1" s="1"/>
  <c r="BD116" i="1"/>
  <c r="BM116" i="1" s="1"/>
  <c r="BD117" i="1"/>
  <c r="BM117" i="1" s="1"/>
  <c r="BD118" i="1"/>
  <c r="BM118" i="1" s="1"/>
  <c r="BD119" i="1"/>
  <c r="BM119" i="1" s="1"/>
  <c r="BD122" i="1"/>
  <c r="BM122" i="1" s="1"/>
  <c r="BD123" i="1"/>
  <c r="BM123" i="1" s="1"/>
  <c r="BD124" i="1"/>
  <c r="BM124" i="1" s="1"/>
  <c r="BD125" i="1"/>
  <c r="BM125" i="1" s="1"/>
  <c r="BD127" i="1"/>
  <c r="BM127" i="1" s="1"/>
  <c r="BD128" i="1"/>
  <c r="BM128" i="1" s="1"/>
  <c r="BD129" i="1"/>
  <c r="BD130" i="1"/>
  <c r="BM130" i="1" s="1"/>
  <c r="BD131" i="1"/>
  <c r="BM131" i="1" s="1"/>
  <c r="BD132" i="1"/>
  <c r="BM132" i="1" s="1"/>
  <c r="BD133" i="1"/>
  <c r="BM133" i="1" s="1"/>
  <c r="BD134" i="1"/>
  <c r="BD135" i="1"/>
  <c r="BD136" i="1"/>
  <c r="BM136" i="1" s="1"/>
  <c r="BD137" i="1"/>
  <c r="BM137" i="1" s="1"/>
  <c r="BD138" i="1"/>
  <c r="BM138" i="1" s="1"/>
  <c r="BD143" i="1"/>
  <c r="BM143" i="1" s="1"/>
  <c r="BD144" i="1"/>
  <c r="BM144" i="1" s="1"/>
  <c r="BD145" i="1"/>
  <c r="BM145" i="1" s="1"/>
  <c r="BD146" i="1"/>
  <c r="BM146" i="1" s="1"/>
  <c r="BD149" i="1"/>
  <c r="BM149" i="1" s="1"/>
  <c r="BD150" i="1"/>
  <c r="BM150" i="1" s="1"/>
  <c r="BD151" i="1"/>
  <c r="BM151" i="1" s="1"/>
  <c r="BD159" i="1"/>
  <c r="BD160" i="1"/>
  <c r="BM160" i="1" s="1"/>
  <c r="BD162" i="1"/>
  <c r="BD163" i="1"/>
  <c r="BD164" i="1"/>
  <c r="BM164" i="1" s="1"/>
  <c r="BD167" i="1"/>
  <c r="BM167" i="1" s="1"/>
  <c r="BD168" i="1"/>
  <c r="BM168" i="1" s="1"/>
  <c r="BD170" i="1"/>
  <c r="BD171" i="1"/>
  <c r="BM171" i="1" s="1"/>
  <c r="BD172" i="1"/>
  <c r="BM172" i="1" s="1"/>
  <c r="BD173" i="1"/>
  <c r="BD174" i="1"/>
  <c r="BD176" i="1"/>
  <c r="BM176" i="1" s="1"/>
  <c r="BD177" i="1"/>
  <c r="BM177" i="1" s="1"/>
  <c r="BD181" i="1"/>
  <c r="BM181" i="1" s="1"/>
  <c r="BD183" i="1"/>
  <c r="BD184" i="1"/>
  <c r="BM184" i="1" s="1"/>
  <c r="BD188" i="1"/>
  <c r="BD189" i="1"/>
  <c r="BM189" i="1" s="1"/>
  <c r="BD192" i="1"/>
  <c r="BM192" i="1" s="1"/>
  <c r="BD194" i="1"/>
  <c r="BM194" i="1" s="1"/>
  <c r="BD195" i="1"/>
  <c r="BM195" i="1" s="1"/>
  <c r="BD196" i="1"/>
  <c r="BM196" i="1" s="1"/>
  <c r="BD199" i="1"/>
  <c r="BM199" i="1" s="1"/>
  <c r="BD200" i="1"/>
  <c r="BM200" i="1" s="1"/>
  <c r="BD202" i="1"/>
  <c r="BM202" i="1" s="1"/>
  <c r="BD203" i="1"/>
  <c r="BD208" i="1"/>
  <c r="BM210" i="1"/>
  <c r="BD213" i="1"/>
  <c r="BM213" i="1" s="1"/>
  <c r="BD214" i="1"/>
  <c r="BD215" i="1"/>
  <c r="BM215" i="1" s="1"/>
  <c r="BD5" i="1"/>
  <c r="AU218" i="1"/>
  <c r="BM208" i="1" l="1"/>
  <c r="BL208" i="1"/>
  <c r="BM9" i="1"/>
  <c r="BM188" i="1"/>
  <c r="BM159" i="1"/>
  <c r="BM65" i="1"/>
  <c r="BM5" i="1"/>
  <c r="BR62" i="1"/>
  <c r="BR70" i="1"/>
  <c r="BR65" i="1"/>
  <c r="BR68" i="1"/>
  <c r="BR71" i="1"/>
  <c r="BR64" i="1"/>
  <c r="BR63" i="1"/>
  <c r="BR203" i="1"/>
  <c r="AU103" i="2"/>
  <c r="AU57" i="4"/>
  <c r="AP218" i="1"/>
  <c r="BR130" i="1"/>
  <c r="AP58" i="3"/>
  <c r="AM58" i="3"/>
  <c r="AH58" i="3"/>
  <c r="AH57" i="3"/>
  <c r="AM57" i="3"/>
  <c r="AP57" i="3"/>
  <c r="AU57" i="3"/>
  <c r="U58" i="3"/>
  <c r="T58" i="3"/>
  <c r="S58" i="3"/>
  <c r="Q58" i="3"/>
  <c r="P58" i="3"/>
  <c r="M58" i="3"/>
  <c r="L58" i="3"/>
  <c r="J58" i="3"/>
  <c r="P57" i="3"/>
  <c r="Q57" i="3"/>
  <c r="R57" i="3"/>
  <c r="S57" i="3"/>
  <c r="T57" i="3"/>
  <c r="U57" i="3"/>
  <c r="C57" i="3"/>
  <c r="D57" i="3"/>
  <c r="E57" i="3"/>
  <c r="F57" i="3"/>
  <c r="J57" i="3"/>
  <c r="K57" i="3"/>
  <c r="L57" i="3"/>
  <c r="M57" i="3"/>
  <c r="AL58" i="3"/>
  <c r="AK58" i="3"/>
  <c r="AJ58" i="3"/>
  <c r="AI58" i="3"/>
  <c r="BR103" i="1"/>
  <c r="AT103" i="2"/>
  <c r="AS103" i="2"/>
  <c r="AR103" i="2"/>
  <c r="AQ103" i="2"/>
  <c r="AP103" i="2"/>
  <c r="AM103" i="2"/>
  <c r="AL103" i="2"/>
  <c r="AK103" i="2"/>
  <c r="AJ103" i="2"/>
  <c r="AI103" i="2"/>
  <c r="AH103" i="2"/>
  <c r="U103" i="2"/>
  <c r="T103" i="2"/>
  <c r="S103" i="2"/>
  <c r="R103" i="2"/>
  <c r="Q103" i="2"/>
  <c r="P103" i="2"/>
  <c r="M103" i="2"/>
  <c r="L103" i="2"/>
  <c r="K103" i="2"/>
  <c r="J103" i="2"/>
  <c r="AY114" i="1"/>
  <c r="AZ114" i="1"/>
  <c r="BA114" i="1"/>
  <c r="BB114" i="1"/>
  <c r="BC114" i="1"/>
  <c r="BL114" i="1" s="1"/>
  <c r="BO114" i="1"/>
  <c r="BP114" i="1"/>
  <c r="BQ114" i="1"/>
  <c r="BR114" i="1"/>
  <c r="Z115" i="1"/>
  <c r="AA115" i="1"/>
  <c r="AB115" i="1"/>
  <c r="AY115" i="1"/>
  <c r="AZ115" i="1"/>
  <c r="BA115" i="1"/>
  <c r="BB115" i="1"/>
  <c r="BC115" i="1"/>
  <c r="BL115" i="1" s="1"/>
  <c r="BO115" i="1"/>
  <c r="BP115" i="1"/>
  <c r="BQ115" i="1"/>
  <c r="BR115" i="1"/>
  <c r="AY116" i="1"/>
  <c r="AZ116" i="1"/>
  <c r="BA116" i="1"/>
  <c r="BB116" i="1"/>
  <c r="BC116" i="1"/>
  <c r="BL116" i="1" s="1"/>
  <c r="BO116" i="1"/>
  <c r="BP116" i="1"/>
  <c r="BQ116" i="1"/>
  <c r="BR116" i="1"/>
  <c r="BQ55" i="1"/>
  <c r="BP55" i="1"/>
  <c r="BO55" i="1"/>
  <c r="BC55" i="1"/>
  <c r="BL55" i="1" s="1"/>
  <c r="BB55" i="1"/>
  <c r="BA55" i="1"/>
  <c r="AZ55" i="1"/>
  <c r="AY55" i="1"/>
  <c r="BR55" i="1"/>
  <c r="AU58" i="4"/>
  <c r="AT58" i="4"/>
  <c r="AS58" i="4"/>
  <c r="AR58" i="4"/>
  <c r="AQ58" i="4"/>
  <c r="AP58" i="4"/>
  <c r="AP57" i="4"/>
  <c r="AQ57" i="4"/>
  <c r="AR57" i="4"/>
  <c r="AS57" i="4"/>
  <c r="AT57" i="4"/>
  <c r="AM58" i="4"/>
  <c r="AL58" i="4"/>
  <c r="AK58" i="4"/>
  <c r="AJ58" i="4"/>
  <c r="AI58" i="4"/>
  <c r="AH58" i="4"/>
  <c r="AJ57" i="4"/>
  <c r="AK57" i="4"/>
  <c r="AL57" i="4"/>
  <c r="AI57" i="4"/>
  <c r="AM57" i="4"/>
  <c r="AH57" i="4"/>
  <c r="U58" i="4"/>
  <c r="T58" i="4"/>
  <c r="S58" i="4"/>
  <c r="R58" i="4"/>
  <c r="Q58" i="4"/>
  <c r="P58" i="4"/>
  <c r="P57" i="4"/>
  <c r="Q57" i="4"/>
  <c r="R57" i="4"/>
  <c r="S57" i="4"/>
  <c r="T57" i="4"/>
  <c r="U57" i="4"/>
  <c r="M58" i="4"/>
  <c r="L58" i="4"/>
  <c r="K58" i="4"/>
  <c r="J58" i="4"/>
  <c r="M57" i="4"/>
  <c r="L57" i="4"/>
  <c r="K57" i="4"/>
  <c r="J57" i="4"/>
  <c r="BR61" i="1"/>
  <c r="BH114" i="1" l="1"/>
  <c r="BR58" i="3"/>
  <c r="BR103" i="2"/>
  <c r="BI115" i="1"/>
  <c r="BJ114" i="1"/>
  <c r="BK115" i="1"/>
  <c r="BI114" i="1"/>
  <c r="BI116" i="1"/>
  <c r="BH115" i="1"/>
  <c r="BH116" i="1"/>
  <c r="BJ116" i="1"/>
  <c r="BK114" i="1"/>
  <c r="BJ115" i="1"/>
  <c r="BK116" i="1"/>
  <c r="AT57" i="3"/>
  <c r="AS57" i="3"/>
  <c r="AR57" i="3"/>
  <c r="AQ57" i="3"/>
  <c r="AI57" i="3"/>
  <c r="AK57" i="3"/>
  <c r="AJ57" i="3"/>
  <c r="AL57" i="3"/>
  <c r="AQ58" i="3"/>
  <c r="AR58" i="3"/>
  <c r="AS58" i="3"/>
  <c r="AT58" i="3"/>
  <c r="BH55" i="1"/>
  <c r="BI55" i="1"/>
  <c r="BJ55" i="1"/>
  <c r="BK55" i="1"/>
  <c r="F57" i="4"/>
  <c r="E57" i="4"/>
  <c r="D57" i="4"/>
  <c r="C57" i="4"/>
  <c r="U218" i="1"/>
  <c r="T218" i="1"/>
  <c r="S218" i="1"/>
  <c r="R218" i="1"/>
  <c r="Q218" i="1"/>
  <c r="P218" i="1"/>
  <c r="M218" i="1"/>
  <c r="L218" i="1"/>
  <c r="K218" i="1"/>
  <c r="J218" i="1"/>
  <c r="AM218" i="1"/>
  <c r="AH218" i="1"/>
  <c r="BR58" i="4" l="1"/>
  <c r="BR53" i="1"/>
  <c r="BR124" i="1"/>
  <c r="BR72" i="1"/>
  <c r="BR78" i="1"/>
  <c r="BR79" i="1"/>
  <c r="BR138" i="1"/>
  <c r="BR100" i="1"/>
  <c r="BR101" i="1"/>
  <c r="BR15" i="1"/>
  <c r="BR98" i="1"/>
  <c r="BR146" i="1" l="1"/>
  <c r="BR188" i="1" l="1"/>
  <c r="AU217" i="1"/>
  <c r="AP217" i="1"/>
  <c r="AM217" i="1"/>
  <c r="AH217" i="1"/>
  <c r="U217" i="1"/>
  <c r="T217" i="1"/>
  <c r="S217" i="1"/>
  <c r="R217" i="1"/>
  <c r="Q217" i="1"/>
  <c r="P217" i="1"/>
  <c r="M217" i="1"/>
  <c r="L217" i="1"/>
  <c r="K217" i="1"/>
  <c r="C217" i="1"/>
  <c r="D217" i="1"/>
  <c r="E217" i="1"/>
  <c r="J217" i="1"/>
  <c r="F217" i="1"/>
  <c r="BR7" i="1"/>
  <c r="BR8" i="1"/>
  <c r="BR9" i="1"/>
  <c r="BR10" i="1"/>
  <c r="BR11" i="1"/>
  <c r="BR17" i="1"/>
  <c r="BR18" i="1"/>
  <c r="BR19" i="1"/>
  <c r="BR23" i="1"/>
  <c r="BR24" i="1"/>
  <c r="BR26" i="1"/>
  <c r="BR32" i="1"/>
  <c r="BR34" i="1"/>
  <c r="BR35" i="1"/>
  <c r="BR38" i="1"/>
  <c r="BR40" i="1"/>
  <c r="BR41" i="1"/>
  <c r="BR42" i="1"/>
  <c r="BR44" i="1"/>
  <c r="BR56" i="1"/>
  <c r="BR57" i="1"/>
  <c r="BR59" i="1"/>
  <c r="BR60" i="1"/>
  <c r="BR80" i="1"/>
  <c r="BR81" i="1"/>
  <c r="BR87" i="1"/>
  <c r="BR88" i="1"/>
  <c r="BR91" i="1"/>
  <c r="BR92" i="1"/>
  <c r="BR93" i="1"/>
  <c r="BR95" i="1"/>
  <c r="BR96" i="1"/>
  <c r="BR97" i="1"/>
  <c r="BR104" i="1"/>
  <c r="BR106" i="1"/>
  <c r="BR108" i="1"/>
  <c r="BR109" i="1"/>
  <c r="BR110" i="1"/>
  <c r="BR111" i="1"/>
  <c r="BR112" i="1"/>
  <c r="BR113" i="1"/>
  <c r="BR117" i="1"/>
  <c r="BR118" i="1"/>
  <c r="BR119" i="1"/>
  <c r="BR122" i="1"/>
  <c r="BR123" i="1"/>
  <c r="BR125" i="1"/>
  <c r="BR127" i="1"/>
  <c r="BR128" i="1"/>
  <c r="BR129" i="1"/>
  <c r="BR131" i="1"/>
  <c r="BR132" i="1"/>
  <c r="BR133" i="1"/>
  <c r="BR134" i="1"/>
  <c r="BR135" i="1"/>
  <c r="BR136" i="1"/>
  <c r="BR137" i="1"/>
  <c r="BR143" i="1"/>
  <c r="BR144" i="1"/>
  <c r="BR145" i="1"/>
  <c r="BR149" i="1"/>
  <c r="BR150" i="1"/>
  <c r="BR151" i="1"/>
  <c r="BR159" i="1"/>
  <c r="BR160" i="1"/>
  <c r="BR162" i="1"/>
  <c r="BR163" i="1"/>
  <c r="BR164" i="1"/>
  <c r="BR167" i="1"/>
  <c r="BR168" i="1"/>
  <c r="BR170" i="1"/>
  <c r="BR171" i="1"/>
  <c r="BR172" i="1"/>
  <c r="BR173" i="1"/>
  <c r="BR174" i="1"/>
  <c r="BR176" i="1"/>
  <c r="BR177" i="1"/>
  <c r="BR181" i="1"/>
  <c r="BR182" i="1"/>
  <c r="BR183" i="1"/>
  <c r="BR184" i="1"/>
  <c r="BR189" i="1"/>
  <c r="BR192" i="1"/>
  <c r="BR194" i="1"/>
  <c r="BR195" i="1"/>
  <c r="BR196" i="1"/>
  <c r="BR199" i="1"/>
  <c r="BR200" i="1"/>
  <c r="BR202" i="1"/>
  <c r="BR208" i="1"/>
  <c r="BR210" i="1"/>
  <c r="BR213" i="1"/>
  <c r="BR214" i="1"/>
  <c r="BR215" i="1"/>
  <c r="BR6" i="1" l="1"/>
  <c r="BR5" i="1"/>
  <c r="AY109" i="1"/>
  <c r="AZ109" i="1"/>
  <c r="BA109" i="1"/>
  <c r="BB109" i="1"/>
  <c r="BC109" i="1"/>
  <c r="BQ31" i="4"/>
  <c r="BP31" i="4"/>
  <c r="BO31" i="4"/>
  <c r="BC31" i="4"/>
  <c r="BB31" i="4"/>
  <c r="BA31" i="4"/>
  <c r="AZ31" i="4"/>
  <c r="AY31" i="4"/>
  <c r="AD58" i="3"/>
  <c r="AC58" i="3"/>
  <c r="AA58" i="3"/>
  <c r="Z58" i="3"/>
  <c r="AB58" i="3"/>
  <c r="AB103" i="2"/>
  <c r="AA103" i="2"/>
  <c r="Z103" i="2"/>
  <c r="BQ89" i="1"/>
  <c r="BP89" i="1"/>
  <c r="BC89" i="1"/>
  <c r="BC188" i="1"/>
  <c r="BL188" i="1" s="1"/>
  <c r="BC189" i="1"/>
  <c r="BQ189" i="1"/>
  <c r="BQ188" i="1"/>
  <c r="BO94" i="1"/>
  <c r="BP94" i="1"/>
  <c r="BQ94" i="1"/>
  <c r="BO105" i="1"/>
  <c r="BP105" i="1"/>
  <c r="BQ105" i="1"/>
  <c r="BC105" i="1"/>
  <c r="BQ104" i="1"/>
  <c r="BP104" i="1"/>
  <c r="BO104" i="1"/>
  <c r="BC104" i="1"/>
  <c r="BL104" i="1" s="1"/>
  <c r="BB104" i="1"/>
  <c r="BA104" i="1"/>
  <c r="AZ104" i="1"/>
  <c r="AY104" i="1"/>
  <c r="BC103" i="1"/>
  <c r="BL103" i="1" s="1"/>
  <c r="BO103" i="1"/>
  <c r="BP103" i="1"/>
  <c r="BQ103" i="1"/>
  <c r="BP90" i="1"/>
  <c r="BO90" i="1"/>
  <c r="BC90" i="1"/>
  <c r="BB90" i="1"/>
  <c r="BA90" i="1"/>
  <c r="AZ90" i="1"/>
  <c r="AY90" i="1"/>
  <c r="AY99" i="1"/>
  <c r="AZ99" i="1"/>
  <c r="BA99" i="1"/>
  <c r="BB99" i="1"/>
  <c r="BC99" i="1"/>
  <c r="BO99" i="1"/>
  <c r="BP99" i="1"/>
  <c r="BQ99" i="1"/>
  <c r="BO216" i="1"/>
  <c r="BP216" i="1"/>
  <c r="BQ216" i="1"/>
  <c r="BH216" i="1"/>
  <c r="BI216" i="1"/>
  <c r="BJ216" i="1"/>
  <c r="BK216" i="1"/>
  <c r="BP141" i="1"/>
  <c r="BO141" i="1"/>
  <c r="BC141" i="1"/>
  <c r="BB141" i="1"/>
  <c r="BA141" i="1"/>
  <c r="AZ141" i="1"/>
  <c r="AY141" i="1"/>
  <c r="BP58" i="1"/>
  <c r="BQ58" i="1"/>
  <c r="BB58" i="1"/>
  <c r="BC58" i="1"/>
  <c r="BO50" i="1"/>
  <c r="BP50" i="1"/>
  <c r="BQ50" i="1"/>
  <c r="BP49" i="1"/>
  <c r="BQ49" i="1"/>
  <c r="AY50" i="1"/>
  <c r="AZ50" i="1"/>
  <c r="BA50" i="1"/>
  <c r="BB50" i="1"/>
  <c r="BC50" i="1"/>
  <c r="AY49" i="1"/>
  <c r="AZ49" i="1"/>
  <c r="BA49" i="1"/>
  <c r="BB49" i="1"/>
  <c r="BC49" i="1"/>
  <c r="BO49" i="1"/>
  <c r="BP101" i="1"/>
  <c r="BQ101" i="1"/>
  <c r="BC101" i="1"/>
  <c r="BB101" i="1"/>
  <c r="BA101" i="1"/>
  <c r="AZ101" i="1"/>
  <c r="AY101" i="1"/>
  <c r="BQ106" i="1"/>
  <c r="BH106" i="1"/>
  <c r="BC106" i="1"/>
  <c r="BB106" i="1"/>
  <c r="BA106" i="1"/>
  <c r="BO127" i="1"/>
  <c r="BP127" i="1"/>
  <c r="BQ127" i="1"/>
  <c r="AY127" i="1"/>
  <c r="AZ127" i="1"/>
  <c r="BA127" i="1"/>
  <c r="BB127" i="1"/>
  <c r="BC127" i="1"/>
  <c r="BL127" i="1" s="1"/>
  <c r="AY181" i="1"/>
  <c r="AZ181" i="1"/>
  <c r="BA181" i="1"/>
  <c r="BB181" i="1"/>
  <c r="BC181" i="1"/>
  <c r="BO181" i="1"/>
  <c r="BP181" i="1"/>
  <c r="BQ181" i="1"/>
  <c r="BO190" i="1"/>
  <c r="BP190" i="1"/>
  <c r="BQ190" i="1"/>
  <c r="BC190" i="1"/>
  <c r="BB190" i="1"/>
  <c r="BA190" i="1"/>
  <c r="AZ190" i="1"/>
  <c r="AY190" i="1"/>
  <c r="BO202" i="1"/>
  <c r="BP202" i="1"/>
  <c r="BQ202" i="1"/>
  <c r="BO6" i="1"/>
  <c r="BP6" i="1"/>
  <c r="BQ6" i="1"/>
  <c r="BO7" i="1"/>
  <c r="BP7" i="1"/>
  <c r="BQ7" i="1"/>
  <c r="BO8" i="1"/>
  <c r="BP8" i="1"/>
  <c r="BQ8" i="1"/>
  <c r="BQ9" i="1"/>
  <c r="BO15" i="1"/>
  <c r="BP15" i="1"/>
  <c r="BQ15" i="1"/>
  <c r="BO17" i="1"/>
  <c r="BP17" i="1"/>
  <c r="BQ17" i="1"/>
  <c r="BO23" i="1"/>
  <c r="BP23" i="1"/>
  <c r="BQ23" i="1"/>
  <c r="BO26" i="1"/>
  <c r="BP26" i="1"/>
  <c r="BQ26" i="1"/>
  <c r="BQ27" i="1"/>
  <c r="BO29" i="1"/>
  <c r="BP29" i="1"/>
  <c r="BO30" i="1"/>
  <c r="BP30" i="1"/>
  <c r="BQ30" i="1"/>
  <c r="BO31" i="1"/>
  <c r="BP31" i="1"/>
  <c r="BQ31" i="1"/>
  <c r="BP32" i="1"/>
  <c r="BQ32" i="1"/>
  <c r="BO33" i="1"/>
  <c r="BP33" i="1"/>
  <c r="BQ33" i="1"/>
  <c r="BO34" i="1"/>
  <c r="BP34" i="1"/>
  <c r="BQ34" i="1"/>
  <c r="BO36" i="1"/>
  <c r="BP36" i="1"/>
  <c r="BQ36" i="1"/>
  <c r="BO40" i="1"/>
  <c r="BP40" i="1"/>
  <c r="BQ40" i="1"/>
  <c r="BO41" i="1"/>
  <c r="BP41" i="1"/>
  <c r="BQ41" i="1"/>
  <c r="BO42" i="1"/>
  <c r="BP42" i="1"/>
  <c r="BQ42" i="1"/>
  <c r="BO43" i="1"/>
  <c r="BP43" i="1"/>
  <c r="BQ43" i="1"/>
  <c r="BO44" i="1"/>
  <c r="BP44" i="1"/>
  <c r="BQ44" i="1"/>
  <c r="BO45" i="1"/>
  <c r="BP45" i="1"/>
  <c r="BQ45" i="1"/>
  <c r="BO46" i="1"/>
  <c r="BP46" i="1"/>
  <c r="BQ46" i="1"/>
  <c r="BO48" i="1"/>
  <c r="BP48" i="1"/>
  <c r="BQ48" i="1"/>
  <c r="BO61" i="1"/>
  <c r="BP61" i="1"/>
  <c r="BQ61" i="1"/>
  <c r="BO62" i="1"/>
  <c r="BP62" i="1"/>
  <c r="BQ62" i="1"/>
  <c r="BO63" i="1"/>
  <c r="BP63" i="1"/>
  <c r="BQ63" i="1"/>
  <c r="BO64" i="1"/>
  <c r="BP64" i="1"/>
  <c r="BQ64" i="1"/>
  <c r="BP65" i="1"/>
  <c r="BQ65" i="1"/>
  <c r="BO67" i="1"/>
  <c r="BP67" i="1"/>
  <c r="BQ67" i="1"/>
  <c r="BO68" i="1"/>
  <c r="BP68" i="1"/>
  <c r="BQ68" i="1"/>
  <c r="BO69" i="1"/>
  <c r="BP69" i="1"/>
  <c r="BQ69" i="1"/>
  <c r="BO70" i="1"/>
  <c r="BP70" i="1"/>
  <c r="BQ70" i="1"/>
  <c r="BO71" i="1"/>
  <c r="BP71" i="1"/>
  <c r="BQ71" i="1"/>
  <c r="BO72" i="1"/>
  <c r="BP72" i="1"/>
  <c r="BQ72" i="1"/>
  <c r="BO73" i="1"/>
  <c r="BP73" i="1"/>
  <c r="BQ73" i="1"/>
  <c r="BO76" i="1"/>
  <c r="BP76" i="1"/>
  <c r="BQ76" i="1"/>
  <c r="BO77" i="1"/>
  <c r="BP77" i="1"/>
  <c r="BQ77" i="1"/>
  <c r="BO78" i="1"/>
  <c r="BP78" i="1"/>
  <c r="BQ78" i="1"/>
  <c r="BO79" i="1"/>
  <c r="BP79" i="1"/>
  <c r="BQ79" i="1"/>
  <c r="BO86" i="1"/>
  <c r="BP86" i="1"/>
  <c r="BO95" i="1"/>
  <c r="BP95" i="1"/>
  <c r="BQ95" i="1"/>
  <c r="BO96" i="1"/>
  <c r="BP96" i="1"/>
  <c r="BQ96" i="1"/>
  <c r="BO97" i="1"/>
  <c r="BP97" i="1"/>
  <c r="BQ97" i="1"/>
  <c r="BO102" i="1"/>
  <c r="BP102" i="1"/>
  <c r="BQ102" i="1"/>
  <c r="BO106" i="1"/>
  <c r="BP106" i="1"/>
  <c r="BO107" i="1"/>
  <c r="BP107" i="1"/>
  <c r="BQ107" i="1"/>
  <c r="BO108" i="1"/>
  <c r="BP108" i="1"/>
  <c r="BQ108" i="1"/>
  <c r="BO110" i="1"/>
  <c r="BP110" i="1"/>
  <c r="BQ110" i="1"/>
  <c r="BP111" i="1"/>
  <c r="BQ111" i="1"/>
  <c r="BP112" i="1"/>
  <c r="BQ112" i="1"/>
  <c r="BO113" i="1"/>
  <c r="BP113" i="1"/>
  <c r="BQ113" i="1"/>
  <c r="BO117" i="1"/>
  <c r="BP117" i="1"/>
  <c r="BQ117" i="1"/>
  <c r="BO118" i="1"/>
  <c r="BP118" i="1"/>
  <c r="BQ118" i="1"/>
  <c r="BO119" i="1"/>
  <c r="BP119" i="1"/>
  <c r="BQ119" i="1"/>
  <c r="BO120" i="1"/>
  <c r="BP120" i="1"/>
  <c r="BQ120" i="1"/>
  <c r="BO121" i="1"/>
  <c r="BP121" i="1"/>
  <c r="BQ121" i="1"/>
  <c r="BO122" i="1"/>
  <c r="BP122" i="1"/>
  <c r="BQ122" i="1"/>
  <c r="BO128" i="1"/>
  <c r="BP128" i="1"/>
  <c r="BQ128" i="1"/>
  <c r="BO129" i="1"/>
  <c r="BP129" i="1"/>
  <c r="BQ129" i="1"/>
  <c r="BO130" i="1"/>
  <c r="BP130" i="1"/>
  <c r="BQ130" i="1"/>
  <c r="BO131" i="1"/>
  <c r="BP131" i="1"/>
  <c r="BQ131" i="1"/>
  <c r="BO132" i="1"/>
  <c r="BP132" i="1"/>
  <c r="BQ132" i="1"/>
  <c r="BO133" i="1"/>
  <c r="BP133" i="1"/>
  <c r="BQ133" i="1"/>
  <c r="BO136" i="1"/>
  <c r="BP136" i="1"/>
  <c r="BQ136" i="1"/>
  <c r="BO137" i="1"/>
  <c r="BP137" i="1"/>
  <c r="BQ137" i="1"/>
  <c r="BO138" i="1"/>
  <c r="BP138" i="1"/>
  <c r="BQ138" i="1"/>
  <c r="BO139" i="1"/>
  <c r="BP139" i="1"/>
  <c r="BQ139" i="1"/>
  <c r="BO143" i="1"/>
  <c r="BP143" i="1"/>
  <c r="BQ143" i="1"/>
  <c r="BO144" i="1"/>
  <c r="BP144" i="1"/>
  <c r="BQ144" i="1"/>
  <c r="BO146" i="1"/>
  <c r="BP146" i="1"/>
  <c r="BQ146" i="1"/>
  <c r="BO148" i="1"/>
  <c r="BP148" i="1"/>
  <c r="BQ148" i="1"/>
  <c r="BO152" i="1"/>
  <c r="BP152" i="1"/>
  <c r="BQ152" i="1"/>
  <c r="BO153" i="1"/>
  <c r="BP153" i="1"/>
  <c r="BQ153" i="1"/>
  <c r="BO154" i="1"/>
  <c r="BP154" i="1"/>
  <c r="BQ154" i="1"/>
  <c r="BO155" i="1"/>
  <c r="BP155" i="1"/>
  <c r="BQ155" i="1"/>
  <c r="BO156" i="1"/>
  <c r="BP156" i="1"/>
  <c r="BQ156" i="1"/>
  <c r="BQ157" i="1"/>
  <c r="BO158" i="1"/>
  <c r="BP158" i="1"/>
  <c r="BQ158" i="1"/>
  <c r="BO159" i="1"/>
  <c r="BP159" i="1"/>
  <c r="BQ159" i="1"/>
  <c r="BP163" i="1"/>
  <c r="BQ163" i="1"/>
  <c r="BO164" i="1"/>
  <c r="BP164" i="1"/>
  <c r="BQ164" i="1"/>
  <c r="BO168" i="1"/>
  <c r="BP168" i="1"/>
  <c r="BQ168" i="1"/>
  <c r="BO169" i="1"/>
  <c r="BP169" i="1"/>
  <c r="BQ169" i="1"/>
  <c r="BQ170" i="1"/>
  <c r="BO171" i="1"/>
  <c r="BP171" i="1"/>
  <c r="BQ171" i="1"/>
  <c r="BO173" i="1"/>
  <c r="BP173" i="1"/>
  <c r="BQ173" i="1"/>
  <c r="BO174" i="1"/>
  <c r="BP174" i="1"/>
  <c r="BQ174" i="1"/>
  <c r="BO175" i="1"/>
  <c r="BP175" i="1"/>
  <c r="BQ175" i="1"/>
  <c r="BO176" i="1"/>
  <c r="BP176" i="1"/>
  <c r="BQ176" i="1"/>
  <c r="BO178" i="1"/>
  <c r="BP178" i="1"/>
  <c r="BQ178" i="1"/>
  <c r="BO182" i="1"/>
  <c r="BP182" i="1"/>
  <c r="BQ182" i="1"/>
  <c r="BO184" i="1"/>
  <c r="BP184" i="1"/>
  <c r="BQ184" i="1"/>
  <c r="BO191" i="1"/>
  <c r="BP191" i="1"/>
  <c r="BQ191" i="1"/>
  <c r="BO192" i="1"/>
  <c r="BP192" i="1"/>
  <c r="BQ192" i="1"/>
  <c r="BO194" i="1"/>
  <c r="BP194" i="1"/>
  <c r="BQ194" i="1"/>
  <c r="BO195" i="1"/>
  <c r="BP195" i="1"/>
  <c r="BQ195" i="1"/>
  <c r="BO196" i="1"/>
  <c r="BP196" i="1"/>
  <c r="BQ196" i="1"/>
  <c r="BO197" i="1"/>
  <c r="BP197" i="1"/>
  <c r="BQ197" i="1"/>
  <c r="BO198" i="1"/>
  <c r="BP198" i="1"/>
  <c r="BQ198" i="1"/>
  <c r="BO199" i="1"/>
  <c r="BP199" i="1"/>
  <c r="BQ199" i="1"/>
  <c r="BO200" i="1"/>
  <c r="BP200" i="1"/>
  <c r="BQ200" i="1"/>
  <c r="BO204" i="1"/>
  <c r="BP204" i="1"/>
  <c r="BQ204" i="1"/>
  <c r="BO205" i="1"/>
  <c r="BP205" i="1"/>
  <c r="BQ205" i="1"/>
  <c r="BO206" i="1"/>
  <c r="BP206" i="1"/>
  <c r="BQ206" i="1"/>
  <c r="BO207" i="1"/>
  <c r="BP207" i="1"/>
  <c r="BQ207" i="1"/>
  <c r="BO209" i="1"/>
  <c r="BP209" i="1"/>
  <c r="BQ209" i="1"/>
  <c r="BO210" i="1"/>
  <c r="BP210" i="1"/>
  <c r="BQ210" i="1"/>
  <c r="BO211" i="1"/>
  <c r="BP211" i="1"/>
  <c r="BQ211" i="1"/>
  <c r="BO212" i="1"/>
  <c r="BP212" i="1"/>
  <c r="BQ212" i="1"/>
  <c r="BO213" i="1"/>
  <c r="BP213" i="1"/>
  <c r="BQ213" i="1"/>
  <c r="BQ214" i="1"/>
  <c r="BO215" i="1"/>
  <c r="BP215" i="1"/>
  <c r="BQ215" i="1"/>
  <c r="BP5" i="1"/>
  <c r="BQ5" i="1"/>
  <c r="BO5" i="1"/>
  <c r="BC199" i="1"/>
  <c r="AY167" i="1"/>
  <c r="AZ167" i="1"/>
  <c r="BA167" i="1"/>
  <c r="BB167" i="1"/>
  <c r="BC167" i="1"/>
  <c r="BL167" i="1" s="1"/>
  <c r="BC51" i="1"/>
  <c r="BB51" i="1"/>
  <c r="AZ51" i="1"/>
  <c r="AY51" i="1"/>
  <c r="BA51" i="1"/>
  <c r="AY26" i="1"/>
  <c r="AZ26" i="1"/>
  <c r="BA26" i="1"/>
  <c r="BB26" i="1"/>
  <c r="BC26" i="1"/>
  <c r="BL26" i="1" s="1"/>
  <c r="AY27" i="1"/>
  <c r="AZ27" i="1"/>
  <c r="BA27" i="1"/>
  <c r="BB27" i="1"/>
  <c r="BC27" i="1"/>
  <c r="AY28" i="1"/>
  <c r="AZ28" i="1"/>
  <c r="BA28" i="1"/>
  <c r="BB28" i="1"/>
  <c r="BC28" i="1"/>
  <c r="AY29" i="1"/>
  <c r="AZ29" i="1"/>
  <c r="BA29" i="1"/>
  <c r="BB29" i="1"/>
  <c r="BC29" i="1"/>
  <c r="AY30" i="1"/>
  <c r="AZ30" i="1"/>
  <c r="BA30" i="1"/>
  <c r="BB30" i="1"/>
  <c r="BC30" i="1"/>
  <c r="AY31" i="1"/>
  <c r="AZ31" i="1"/>
  <c r="BA31" i="1"/>
  <c r="BB31" i="1"/>
  <c r="BC31" i="1"/>
  <c r="BA32" i="1"/>
  <c r="BB32" i="1"/>
  <c r="BC32" i="1"/>
  <c r="BL32" i="1" s="1"/>
  <c r="AY33" i="1"/>
  <c r="AZ33" i="1"/>
  <c r="BA33" i="1"/>
  <c r="BB33" i="1"/>
  <c r="BC33" i="1"/>
  <c r="AY34" i="1"/>
  <c r="AZ34" i="1"/>
  <c r="BA34" i="1"/>
  <c r="BB34" i="1"/>
  <c r="BC34" i="1"/>
  <c r="AY36" i="1"/>
  <c r="AZ36" i="1"/>
  <c r="BA36" i="1"/>
  <c r="BB36" i="1"/>
  <c r="BC36" i="1"/>
  <c r="AY40" i="1"/>
  <c r="AZ40" i="1"/>
  <c r="BA40" i="1"/>
  <c r="BB40" i="1"/>
  <c r="BC40" i="1"/>
  <c r="AY41" i="1"/>
  <c r="AZ41" i="1"/>
  <c r="BA41" i="1"/>
  <c r="BB41" i="1"/>
  <c r="BC41" i="1"/>
  <c r="AY42" i="1"/>
  <c r="AZ42" i="1"/>
  <c r="BA42" i="1"/>
  <c r="BB42" i="1"/>
  <c r="BC42" i="1"/>
  <c r="BL42" i="1" s="1"/>
  <c r="AY43" i="1"/>
  <c r="AZ43" i="1"/>
  <c r="BA43" i="1"/>
  <c r="BB43" i="1"/>
  <c r="BC43" i="1"/>
  <c r="BL43" i="1" s="1"/>
  <c r="AY44" i="1"/>
  <c r="AZ44" i="1"/>
  <c r="BA44" i="1"/>
  <c r="BB44" i="1"/>
  <c r="BC44" i="1"/>
  <c r="AY45" i="1"/>
  <c r="AZ45" i="1"/>
  <c r="BA45" i="1"/>
  <c r="BB45" i="1"/>
  <c r="BC45" i="1"/>
  <c r="AY46" i="1"/>
  <c r="AZ46" i="1"/>
  <c r="BA46" i="1"/>
  <c r="BB46" i="1"/>
  <c r="BC46" i="1"/>
  <c r="AY47" i="1"/>
  <c r="AZ47" i="1"/>
  <c r="BA47" i="1"/>
  <c r="BB47" i="1"/>
  <c r="BC47" i="1"/>
  <c r="AY48" i="1"/>
  <c r="AZ48" i="1"/>
  <c r="BA48" i="1"/>
  <c r="BB48" i="1"/>
  <c r="BC48" i="1"/>
  <c r="AY61" i="1"/>
  <c r="AZ61" i="1"/>
  <c r="BA61" i="1"/>
  <c r="BB61" i="1"/>
  <c r="BC61" i="1"/>
  <c r="BL61" i="1" s="1"/>
  <c r="AY62" i="1"/>
  <c r="AZ62" i="1"/>
  <c r="BA62" i="1"/>
  <c r="BB62" i="1"/>
  <c r="BC62" i="1"/>
  <c r="AY63" i="1"/>
  <c r="AZ63" i="1"/>
  <c r="BA63" i="1"/>
  <c r="BB63" i="1"/>
  <c r="BC63" i="1"/>
  <c r="BL63" i="1" s="1"/>
  <c r="AY64" i="1"/>
  <c r="AZ64" i="1"/>
  <c r="BA64" i="1"/>
  <c r="BB64" i="1"/>
  <c r="BC64" i="1"/>
  <c r="AY65" i="1"/>
  <c r="AZ65" i="1"/>
  <c r="BA65" i="1"/>
  <c r="BB65" i="1"/>
  <c r="BC65" i="1"/>
  <c r="AY67" i="1"/>
  <c r="AZ67" i="1"/>
  <c r="BA67" i="1"/>
  <c r="BB67" i="1"/>
  <c r="BC67" i="1"/>
  <c r="AY68" i="1"/>
  <c r="AZ68" i="1"/>
  <c r="BA68" i="1"/>
  <c r="BB68" i="1"/>
  <c r="BC68" i="1"/>
  <c r="AY69" i="1"/>
  <c r="AZ69" i="1"/>
  <c r="BA69" i="1"/>
  <c r="BB69" i="1"/>
  <c r="BC69" i="1"/>
  <c r="AY70" i="1"/>
  <c r="AZ70" i="1"/>
  <c r="BA70" i="1"/>
  <c r="BB70" i="1"/>
  <c r="BC70" i="1"/>
  <c r="BL70" i="1" s="1"/>
  <c r="AY71" i="1"/>
  <c r="AZ71" i="1"/>
  <c r="BA71" i="1"/>
  <c r="BB71" i="1"/>
  <c r="BC71" i="1"/>
  <c r="AY72" i="1"/>
  <c r="AZ72" i="1"/>
  <c r="BA72" i="1"/>
  <c r="BB72" i="1"/>
  <c r="BC72" i="1"/>
  <c r="AY73" i="1"/>
  <c r="AZ73" i="1"/>
  <c r="BA73" i="1"/>
  <c r="BB73" i="1"/>
  <c r="BC73" i="1"/>
  <c r="BA76" i="1"/>
  <c r="BB76" i="1"/>
  <c r="BC76" i="1"/>
  <c r="AY77" i="1"/>
  <c r="AZ77" i="1"/>
  <c r="BA77" i="1"/>
  <c r="BB77" i="1"/>
  <c r="BC77" i="1"/>
  <c r="AY78" i="1"/>
  <c r="AZ78" i="1"/>
  <c r="BA78" i="1"/>
  <c r="BB78" i="1"/>
  <c r="BC78" i="1"/>
  <c r="BL78" i="1" s="1"/>
  <c r="AY79" i="1"/>
  <c r="AZ79" i="1"/>
  <c r="BA79" i="1"/>
  <c r="BB79" i="1"/>
  <c r="BC79" i="1"/>
  <c r="AY86" i="1"/>
  <c r="AZ86" i="1"/>
  <c r="BA86" i="1"/>
  <c r="BB86" i="1"/>
  <c r="BC86" i="1"/>
  <c r="BL86" i="1" s="1"/>
  <c r="AY95" i="1"/>
  <c r="AZ95" i="1"/>
  <c r="BA95" i="1"/>
  <c r="BB95" i="1"/>
  <c r="BC95" i="1"/>
  <c r="BA96" i="1"/>
  <c r="BB96" i="1"/>
  <c r="BC96" i="1"/>
  <c r="AY97" i="1"/>
  <c r="AZ97" i="1"/>
  <c r="BA97" i="1"/>
  <c r="BB97" i="1"/>
  <c r="BC97" i="1"/>
  <c r="BL97" i="1" s="1"/>
  <c r="AY102" i="1"/>
  <c r="AZ102" i="1"/>
  <c r="BA102" i="1"/>
  <c r="BB102" i="1"/>
  <c r="BC102" i="1"/>
  <c r="AY107" i="1"/>
  <c r="AZ107" i="1"/>
  <c r="BA107" i="1"/>
  <c r="BB107" i="1"/>
  <c r="BC107" i="1"/>
  <c r="AY108" i="1"/>
  <c r="AZ108" i="1"/>
  <c r="BA108" i="1"/>
  <c r="BB108" i="1"/>
  <c r="BC108" i="1"/>
  <c r="AY110" i="1"/>
  <c r="AZ110" i="1"/>
  <c r="BA110" i="1"/>
  <c r="BB110" i="1"/>
  <c r="BC110" i="1"/>
  <c r="BL110" i="1" s="1"/>
  <c r="BC111" i="1"/>
  <c r="BC112" i="1"/>
  <c r="AY113" i="1"/>
  <c r="AZ113" i="1"/>
  <c r="BA113" i="1"/>
  <c r="BB113" i="1"/>
  <c r="BC113" i="1"/>
  <c r="AY118" i="1"/>
  <c r="AZ118" i="1"/>
  <c r="BA118" i="1"/>
  <c r="BB118" i="1"/>
  <c r="BC118" i="1"/>
  <c r="BL118" i="1" s="1"/>
  <c r="AY119" i="1"/>
  <c r="AZ119" i="1"/>
  <c r="BA119" i="1"/>
  <c r="BB119" i="1"/>
  <c r="BC119" i="1"/>
  <c r="AY120" i="1"/>
  <c r="AZ120" i="1"/>
  <c r="BA120" i="1"/>
  <c r="BB120" i="1"/>
  <c r="BC120" i="1"/>
  <c r="AY121" i="1"/>
  <c r="AZ121" i="1"/>
  <c r="BA121" i="1"/>
  <c r="BB121" i="1"/>
  <c r="BC121" i="1"/>
  <c r="AZ122" i="1"/>
  <c r="BA122" i="1"/>
  <c r="BB122" i="1"/>
  <c r="BC122" i="1"/>
  <c r="BL122" i="1" s="1"/>
  <c r="AY123" i="1"/>
  <c r="AZ123" i="1"/>
  <c r="BA123" i="1"/>
  <c r="BB123" i="1"/>
  <c r="BC123" i="1"/>
  <c r="BL123" i="1" s="1"/>
  <c r="AY128" i="1"/>
  <c r="AZ128" i="1"/>
  <c r="BA128" i="1"/>
  <c r="BB128" i="1"/>
  <c r="BC128" i="1"/>
  <c r="AY129" i="1"/>
  <c r="AZ129" i="1"/>
  <c r="BA129" i="1"/>
  <c r="BB129" i="1"/>
  <c r="BC129" i="1"/>
  <c r="BL129" i="1" s="1"/>
  <c r="AY130" i="1"/>
  <c r="AZ130" i="1"/>
  <c r="BA130" i="1"/>
  <c r="BB130" i="1"/>
  <c r="BC130" i="1"/>
  <c r="AZ131" i="1"/>
  <c r="BA131" i="1"/>
  <c r="BB131" i="1"/>
  <c r="BC131" i="1"/>
  <c r="AY132" i="1"/>
  <c r="AZ132" i="1"/>
  <c r="BA132" i="1"/>
  <c r="BB132" i="1"/>
  <c r="BC132" i="1"/>
  <c r="BL132" i="1" s="1"/>
  <c r="AZ133" i="1"/>
  <c r="BA133" i="1"/>
  <c r="BB133" i="1"/>
  <c r="BC133" i="1"/>
  <c r="BL133" i="1" s="1"/>
  <c r="AY136" i="1"/>
  <c r="AZ136" i="1"/>
  <c r="BA136" i="1"/>
  <c r="BB136" i="1"/>
  <c r="BC136" i="1"/>
  <c r="BL136" i="1" s="1"/>
  <c r="AY137" i="1"/>
  <c r="AZ137" i="1"/>
  <c r="BA137" i="1"/>
  <c r="BB137" i="1"/>
  <c r="BC137" i="1"/>
  <c r="AY138" i="1"/>
  <c r="AZ138" i="1"/>
  <c r="BA138" i="1"/>
  <c r="BB138" i="1"/>
  <c r="BC138" i="1"/>
  <c r="BL138" i="1" s="1"/>
  <c r="AY139" i="1"/>
  <c r="AZ139" i="1"/>
  <c r="BA139" i="1"/>
  <c r="BB139" i="1"/>
  <c r="BC139" i="1"/>
  <c r="AY140" i="1"/>
  <c r="AZ140" i="1"/>
  <c r="BA140" i="1"/>
  <c r="BB140" i="1"/>
  <c r="BC140" i="1"/>
  <c r="BB143" i="1"/>
  <c r="BC143" i="1"/>
  <c r="BL143" i="1" s="1"/>
  <c r="AY144" i="1"/>
  <c r="AZ144" i="1"/>
  <c r="BA144" i="1"/>
  <c r="BB144" i="1"/>
  <c r="BC144" i="1"/>
  <c r="AY146" i="1"/>
  <c r="AZ146" i="1"/>
  <c r="BA146" i="1"/>
  <c r="BB146" i="1"/>
  <c r="BC146" i="1"/>
  <c r="BA148" i="1"/>
  <c r="BB148" i="1"/>
  <c r="BC148" i="1"/>
  <c r="AY152" i="1"/>
  <c r="AZ152" i="1"/>
  <c r="BA152" i="1"/>
  <c r="BB152" i="1"/>
  <c r="BC152" i="1"/>
  <c r="AY153" i="1"/>
  <c r="AZ153" i="1"/>
  <c r="BA153" i="1"/>
  <c r="BB153" i="1"/>
  <c r="BC153" i="1"/>
  <c r="AY154" i="1"/>
  <c r="AZ154" i="1"/>
  <c r="BA154" i="1"/>
  <c r="BB154" i="1"/>
  <c r="BC154" i="1"/>
  <c r="AY155" i="1"/>
  <c r="AZ155" i="1"/>
  <c r="BA155" i="1"/>
  <c r="BB155" i="1"/>
  <c r="BC155" i="1"/>
  <c r="AY156" i="1"/>
  <c r="AZ156" i="1"/>
  <c r="BA156" i="1"/>
  <c r="BB156" i="1"/>
  <c r="BK156" i="1" s="1"/>
  <c r="AY157" i="1"/>
  <c r="AZ157" i="1"/>
  <c r="BA157" i="1"/>
  <c r="BB157" i="1"/>
  <c r="BC157" i="1"/>
  <c r="AY158" i="1"/>
  <c r="AZ158" i="1"/>
  <c r="BA158" i="1"/>
  <c r="BB158" i="1"/>
  <c r="BC158" i="1"/>
  <c r="AY159" i="1"/>
  <c r="AZ159" i="1"/>
  <c r="BA159" i="1"/>
  <c r="BB159" i="1"/>
  <c r="BC159" i="1"/>
  <c r="AY163" i="1"/>
  <c r="AZ163" i="1"/>
  <c r="BA163" i="1"/>
  <c r="BB163" i="1"/>
  <c r="BC163" i="1"/>
  <c r="BL163" i="1" s="1"/>
  <c r="AY164" i="1"/>
  <c r="AZ164" i="1"/>
  <c r="BA164" i="1"/>
  <c r="BB164" i="1"/>
  <c r="BC164" i="1"/>
  <c r="AY168" i="1"/>
  <c r="AZ168" i="1"/>
  <c r="BA168" i="1"/>
  <c r="BB168" i="1"/>
  <c r="BC168" i="1"/>
  <c r="AY169" i="1"/>
  <c r="AZ169" i="1"/>
  <c r="BA169" i="1"/>
  <c r="BB169" i="1"/>
  <c r="BC169" i="1"/>
  <c r="BC170" i="1"/>
  <c r="AY171" i="1"/>
  <c r="AZ171" i="1"/>
  <c r="BA171" i="1"/>
  <c r="BB171" i="1"/>
  <c r="BC171" i="1"/>
  <c r="AY172" i="1"/>
  <c r="AZ172" i="1"/>
  <c r="BA172" i="1"/>
  <c r="BB172" i="1"/>
  <c r="BC172" i="1"/>
  <c r="BL172" i="1" s="1"/>
  <c r="AY173" i="1"/>
  <c r="AZ173" i="1"/>
  <c r="BA173" i="1"/>
  <c r="BB173" i="1"/>
  <c r="BC173" i="1"/>
  <c r="BL173" i="1" s="1"/>
  <c r="AY174" i="1"/>
  <c r="AZ174" i="1"/>
  <c r="BA174" i="1"/>
  <c r="BB174" i="1"/>
  <c r="BC174" i="1"/>
  <c r="AY175" i="1"/>
  <c r="AZ175" i="1"/>
  <c r="BA175" i="1"/>
  <c r="BB175" i="1"/>
  <c r="BC175" i="1"/>
  <c r="AY176" i="1"/>
  <c r="AZ176" i="1"/>
  <c r="BA176" i="1"/>
  <c r="BB176" i="1"/>
  <c r="BC176" i="1"/>
  <c r="BL176" i="1" s="1"/>
  <c r="AY178" i="1"/>
  <c r="AZ178" i="1"/>
  <c r="BA178" i="1"/>
  <c r="BB178" i="1"/>
  <c r="BC178" i="1"/>
  <c r="AY182" i="1"/>
  <c r="BH182" i="1" s="1"/>
  <c r="BL182" i="1"/>
  <c r="AY184" i="1"/>
  <c r="AZ184" i="1"/>
  <c r="BA184" i="1"/>
  <c r="BB184" i="1"/>
  <c r="BC184" i="1"/>
  <c r="AY192" i="1"/>
  <c r="AZ192" i="1"/>
  <c r="BA192" i="1"/>
  <c r="BB192" i="1"/>
  <c r="BC192" i="1"/>
  <c r="BL192" i="1" s="1"/>
  <c r="AY194" i="1"/>
  <c r="AZ194" i="1"/>
  <c r="BA194" i="1"/>
  <c r="BB194" i="1"/>
  <c r="BC194" i="1"/>
  <c r="AY195" i="1"/>
  <c r="AZ195" i="1"/>
  <c r="BA195" i="1"/>
  <c r="BB195" i="1"/>
  <c r="BC195" i="1"/>
  <c r="BL195" i="1" s="1"/>
  <c r="AY196" i="1"/>
  <c r="AZ196" i="1"/>
  <c r="BA196" i="1"/>
  <c r="BB196" i="1"/>
  <c r="BC196" i="1"/>
  <c r="AY197" i="1"/>
  <c r="AZ197" i="1"/>
  <c r="BA197" i="1"/>
  <c r="BB197" i="1"/>
  <c r="BC197" i="1"/>
  <c r="AY198" i="1"/>
  <c r="AZ198" i="1"/>
  <c r="BA198" i="1"/>
  <c r="BB198" i="1"/>
  <c r="BC198" i="1"/>
  <c r="BL198" i="1" s="1"/>
  <c r="AY200" i="1"/>
  <c r="AZ200" i="1"/>
  <c r="BA200" i="1"/>
  <c r="BB200" i="1"/>
  <c r="BC200" i="1"/>
  <c r="BA202" i="1"/>
  <c r="BI202" i="1" s="1"/>
  <c r="BB202" i="1"/>
  <c r="BC202" i="1"/>
  <c r="BL202" i="1" s="1"/>
  <c r="AY204" i="1"/>
  <c r="AZ204" i="1"/>
  <c r="BA204" i="1"/>
  <c r="BB204" i="1"/>
  <c r="BC204" i="1"/>
  <c r="AY205" i="1"/>
  <c r="AZ205" i="1"/>
  <c r="BA205" i="1"/>
  <c r="BB205" i="1"/>
  <c r="BC205" i="1"/>
  <c r="AY206" i="1"/>
  <c r="AZ206" i="1"/>
  <c r="BA206" i="1"/>
  <c r="BB206" i="1"/>
  <c r="BC206" i="1"/>
  <c r="AY207" i="1"/>
  <c r="AZ207" i="1"/>
  <c r="BA207" i="1"/>
  <c r="BB207" i="1"/>
  <c r="BC207" i="1"/>
  <c r="AY209" i="1"/>
  <c r="AZ209" i="1"/>
  <c r="BA209" i="1"/>
  <c r="BB209" i="1"/>
  <c r="BC209" i="1"/>
  <c r="AY210" i="1"/>
  <c r="AZ210" i="1"/>
  <c r="BA210" i="1"/>
  <c r="BB210" i="1"/>
  <c r="BC210" i="1"/>
  <c r="BL210" i="1" s="1"/>
  <c r="AY211" i="1"/>
  <c r="AZ211" i="1"/>
  <c r="BA211" i="1"/>
  <c r="BB211" i="1"/>
  <c r="BC211" i="1"/>
  <c r="AY212" i="1"/>
  <c r="AZ212" i="1"/>
  <c r="BA212" i="1"/>
  <c r="BB212" i="1"/>
  <c r="BC212" i="1"/>
  <c r="AY213" i="1"/>
  <c r="AZ213" i="1"/>
  <c r="BA213" i="1"/>
  <c r="BB213" i="1"/>
  <c r="BC213" i="1"/>
  <c r="BL213" i="1" s="1"/>
  <c r="BC214" i="1"/>
  <c r="AY215" i="1"/>
  <c r="AZ215" i="1"/>
  <c r="BA215" i="1"/>
  <c r="BB215" i="1"/>
  <c r="BC215" i="1"/>
  <c r="AY23" i="1"/>
  <c r="AZ23" i="1"/>
  <c r="BA23" i="1"/>
  <c r="BB23" i="1"/>
  <c r="BC23" i="1"/>
  <c r="AY5" i="1"/>
  <c r="AZ5" i="1"/>
  <c r="BA5" i="1"/>
  <c r="BB5" i="1"/>
  <c r="BC5" i="1"/>
  <c r="BA6" i="1"/>
  <c r="BB6" i="1"/>
  <c r="BC6" i="1"/>
  <c r="BL6" i="1" s="1"/>
  <c r="BC16" i="1"/>
  <c r="BB16" i="1"/>
  <c r="BA16" i="1"/>
  <c r="AZ16" i="1"/>
  <c r="AY16" i="1"/>
  <c r="BC9" i="1"/>
  <c r="BL9" i="1" s="1"/>
  <c r="AB138" i="1"/>
  <c r="Z138" i="1"/>
  <c r="AD77" i="1"/>
  <c r="AC77" i="1"/>
  <c r="AB77" i="1"/>
  <c r="AA77" i="1"/>
  <c r="Z77" i="1"/>
  <c r="Z36" i="1"/>
  <c r="AC26" i="1"/>
  <c r="AA26" i="1"/>
  <c r="Z26" i="1"/>
  <c r="AA175" i="1"/>
  <c r="AC33" i="1"/>
  <c r="AB33" i="1"/>
  <c r="AD137" i="1"/>
  <c r="AA137" i="1"/>
  <c r="AB137" i="1"/>
  <c r="AC137" i="1"/>
  <c r="AA73" i="1"/>
  <c r="Z73" i="1"/>
  <c r="AD5" i="1"/>
  <c r="AC5" i="1"/>
  <c r="AB5" i="1"/>
  <c r="AA5" i="1"/>
  <c r="Z5" i="1"/>
  <c r="AA107" i="1"/>
  <c r="Z107" i="1"/>
  <c r="AY8" i="1"/>
  <c r="AZ8" i="1"/>
  <c r="BA8" i="1"/>
  <c r="BB8" i="1"/>
  <c r="BC8" i="1"/>
  <c r="BL8" i="1" s="1"/>
  <c r="AY15" i="1"/>
  <c r="AZ15" i="1"/>
  <c r="BA15" i="1"/>
  <c r="BB15" i="1"/>
  <c r="BC15" i="1"/>
  <c r="BL15" i="1" s="1"/>
  <c r="AY17" i="1"/>
  <c r="AZ17" i="1"/>
  <c r="BA17" i="1"/>
  <c r="BB17" i="1"/>
  <c r="BC17" i="1"/>
  <c r="AY7" i="1"/>
  <c r="AZ7" i="1"/>
  <c r="BA7" i="1"/>
  <c r="BB7" i="1"/>
  <c r="BC7" i="1"/>
  <c r="BL7" i="1" s="1"/>
  <c r="BH202" i="1"/>
  <c r="BI182" i="1"/>
  <c r="BK182" i="1"/>
  <c r="BJ182" i="1"/>
  <c r="BI212" i="1" l="1"/>
  <c r="BK175" i="1"/>
  <c r="BH174" i="1"/>
  <c r="BK202" i="1"/>
  <c r="BK197" i="1"/>
  <c r="BI196" i="1"/>
  <c r="BH192" i="1"/>
  <c r="BI184" i="1"/>
  <c r="BK178" i="1"/>
  <c r="BH176" i="1"/>
  <c r="BJ174" i="1"/>
  <c r="BI171" i="1"/>
  <c r="BI168" i="1"/>
  <c r="BH159" i="1"/>
  <c r="BI153" i="1"/>
  <c r="BK148" i="1"/>
  <c r="BJ146" i="1"/>
  <c r="BJ144" i="1"/>
  <c r="BI137" i="1"/>
  <c r="BH129" i="1"/>
  <c r="BJ95" i="1"/>
  <c r="BJ73" i="1"/>
  <c r="BK68" i="1"/>
  <c r="BI41" i="1"/>
  <c r="BJ40" i="1"/>
  <c r="BI31" i="1"/>
  <c r="BK29" i="1"/>
  <c r="BI27" i="1"/>
  <c r="BH167" i="1"/>
  <c r="BJ141" i="1"/>
  <c r="BJ86" i="1"/>
  <c r="BI211" i="1"/>
  <c r="BJ210" i="1"/>
  <c r="BK209" i="1"/>
  <c r="BH31" i="4"/>
  <c r="BI23" i="1"/>
  <c r="BJ121" i="1"/>
  <c r="BH7" i="1"/>
  <c r="BI17" i="1"/>
  <c r="BH175" i="1"/>
  <c r="BJ169" i="1"/>
  <c r="BI155" i="1"/>
  <c r="BK7" i="1"/>
  <c r="BJ8" i="1"/>
  <c r="BK215" i="1"/>
  <c r="BK34" i="1"/>
  <c r="BI30" i="1"/>
  <c r="BK95" i="1"/>
  <c r="BJ78" i="1"/>
  <c r="BK73" i="1"/>
  <c r="BJ70" i="1"/>
  <c r="BK69" i="1"/>
  <c r="BI67" i="1"/>
  <c r="BJ65" i="1"/>
  <c r="BK64" i="1"/>
  <c r="BH63" i="1"/>
  <c r="BK48" i="1"/>
  <c r="BI215" i="1"/>
  <c r="BJ212" i="1"/>
  <c r="BK211" i="1"/>
  <c r="BK204" i="1"/>
  <c r="BH198" i="1"/>
  <c r="BH194" i="1"/>
  <c r="BJ184" i="1"/>
  <c r="BJ168" i="1"/>
  <c r="BK164" i="1"/>
  <c r="BJ153" i="1"/>
  <c r="BK146" i="1"/>
  <c r="BJ130" i="1"/>
  <c r="BH119" i="1"/>
  <c r="BJ96" i="1"/>
  <c r="BI73" i="1"/>
  <c r="BJ72" i="1"/>
  <c r="BK71" i="1"/>
  <c r="BH61" i="1"/>
  <c r="BJ101" i="1"/>
  <c r="BH49" i="1"/>
  <c r="BK141" i="1"/>
  <c r="BJ109" i="1"/>
  <c r="BK176" i="1"/>
  <c r="BK45" i="1"/>
  <c r="BH44" i="1"/>
  <c r="BI43" i="1"/>
  <c r="BI36" i="1"/>
  <c r="BK31" i="1"/>
  <c r="BI29" i="1"/>
  <c r="BJ28" i="1"/>
  <c r="BK27" i="1"/>
  <c r="BH26" i="1"/>
  <c r="BQ58" i="4"/>
  <c r="BO58" i="4"/>
  <c r="BJ31" i="4"/>
  <c r="BJ90" i="1"/>
  <c r="BK63" i="1"/>
  <c r="BH109" i="1"/>
  <c r="BK210" i="1"/>
  <c r="BI210" i="1"/>
  <c r="BJ178" i="1"/>
  <c r="BI174" i="1"/>
  <c r="BH164" i="1"/>
  <c r="BJ154" i="1"/>
  <c r="BH140" i="1"/>
  <c r="BK122" i="1"/>
  <c r="BJ69" i="1"/>
  <c r="BI61" i="1"/>
  <c r="BI46" i="1"/>
  <c r="BJ45" i="1"/>
  <c r="BI51" i="1"/>
  <c r="BH50" i="1"/>
  <c r="BO58" i="3"/>
  <c r="BP58" i="3"/>
  <c r="BQ58" i="3"/>
  <c r="BP103" i="2"/>
  <c r="BO103" i="2"/>
  <c r="BQ103" i="2"/>
  <c r="BI31" i="4"/>
  <c r="BK31" i="4"/>
  <c r="BP58" i="4"/>
  <c r="BJ43" i="1"/>
  <c r="BK65" i="1"/>
  <c r="BH30" i="1"/>
  <c r="BK212" i="1"/>
  <c r="BK206" i="1"/>
  <c r="BJ197" i="1"/>
  <c r="BH196" i="1"/>
  <c r="BH195" i="1"/>
  <c r="BJ194" i="1"/>
  <c r="BK137" i="1"/>
  <c r="BK130" i="1"/>
  <c r="BI119" i="1"/>
  <c r="BK113" i="1"/>
  <c r="BJ110" i="1"/>
  <c r="BK108" i="1"/>
  <c r="BK86" i="1"/>
  <c r="BK76" i="1"/>
  <c r="BJ190" i="1"/>
  <c r="BK181" i="1"/>
  <c r="BK127" i="1"/>
  <c r="BK72" i="1"/>
  <c r="BK153" i="1"/>
  <c r="BH210" i="1"/>
  <c r="BH206" i="1"/>
  <c r="BJ176" i="1"/>
  <c r="BI169" i="1"/>
  <c r="BK140" i="1"/>
  <c r="BJ137" i="1"/>
  <c r="BK136" i="1"/>
  <c r="BI133" i="1"/>
  <c r="BK129" i="1"/>
  <c r="BH102" i="1"/>
  <c r="BI97" i="1"/>
  <c r="BH78" i="1"/>
  <c r="BJ76" i="1"/>
  <c r="BJ68" i="1"/>
  <c r="BI40" i="1"/>
  <c r="BJ36" i="1"/>
  <c r="BH33" i="1"/>
  <c r="BH31" i="1"/>
  <c r="BJ29" i="1"/>
  <c r="BH51" i="1"/>
  <c r="BJ16" i="1"/>
  <c r="BI33" i="1"/>
  <c r="BH28" i="1"/>
  <c r="BK26" i="1"/>
  <c r="BJ26" i="1"/>
  <c r="BL109" i="1"/>
  <c r="BK109" i="1"/>
  <c r="BJ33" i="1"/>
  <c r="BI7" i="1"/>
  <c r="BL196" i="1"/>
  <c r="BI72" i="1"/>
  <c r="BH72" i="1"/>
  <c r="BL65" i="1"/>
  <c r="BH46" i="1"/>
  <c r="BI44" i="1"/>
  <c r="BI26" i="1"/>
  <c r="BI190" i="1"/>
  <c r="BI167" i="1"/>
  <c r="BK77" i="1"/>
  <c r="BI194" i="1"/>
  <c r="BJ51" i="1"/>
  <c r="BH64" i="1"/>
  <c r="BJ211" i="1"/>
  <c r="BH209" i="1"/>
  <c r="BK205" i="1"/>
  <c r="BJ205" i="1"/>
  <c r="BI198" i="1"/>
  <c r="BH168" i="1"/>
  <c r="BK143" i="1"/>
  <c r="BJ97" i="1"/>
  <c r="BH86" i="1"/>
  <c r="BL72" i="1"/>
  <c r="BH68" i="1"/>
  <c r="BH48" i="1"/>
  <c r="BI175" i="1"/>
  <c r="BK32" i="1"/>
  <c r="BJ32" i="1"/>
  <c r="BK30" i="1"/>
  <c r="BJ30" i="1"/>
  <c r="BL51" i="1"/>
  <c r="BK106" i="1"/>
  <c r="BK173" i="1"/>
  <c r="BK51" i="1"/>
  <c r="BH73" i="1"/>
  <c r="BJ67" i="1"/>
  <c r="BK67" i="1"/>
  <c r="BI63" i="1"/>
  <c r="BJ41" i="1"/>
  <c r="BK61" i="1"/>
  <c r="BK70" i="1"/>
  <c r="BK213" i="1"/>
  <c r="BI28" i="1"/>
  <c r="BK97" i="1"/>
  <c r="BJ192" i="1"/>
  <c r="BK192" i="1"/>
  <c r="BH27" i="1"/>
  <c r="BH17" i="1"/>
  <c r="BJ5" i="1"/>
  <c r="BJ215" i="1"/>
  <c r="BH178" i="1"/>
  <c r="BL174" i="1"/>
  <c r="BK174" i="1"/>
  <c r="BK157" i="1"/>
  <c r="BH156" i="1"/>
  <c r="BI49" i="1"/>
  <c r="BJ99" i="1"/>
  <c r="BJ195" i="1"/>
  <c r="BI192" i="1"/>
  <c r="BH67" i="1"/>
  <c r="BI65" i="1"/>
  <c r="BK28" i="1"/>
  <c r="BK49" i="1"/>
  <c r="BK58" i="1"/>
  <c r="BR218" i="1"/>
  <c r="BJ202" i="1"/>
  <c r="BJ198" i="1"/>
  <c r="BJ163" i="1"/>
  <c r="BJ155" i="1"/>
  <c r="BI152" i="1"/>
  <c r="BJ148" i="1"/>
  <c r="BI130" i="1"/>
  <c r="BK128" i="1"/>
  <c r="BI121" i="1"/>
  <c r="BK119" i="1"/>
  <c r="BI113" i="1"/>
  <c r="BI86" i="1"/>
  <c r="BK62" i="1"/>
  <c r="BI48" i="1"/>
  <c r="BJ44" i="1"/>
  <c r="BK43" i="1"/>
  <c r="BH173" i="1"/>
  <c r="BJ7" i="1"/>
  <c r="BK15" i="1"/>
  <c r="BJ6" i="1"/>
  <c r="BH215" i="1"/>
  <c r="BI50" i="1"/>
  <c r="BI207" i="1"/>
  <c r="BI200" i="1"/>
  <c r="BK104" i="1"/>
  <c r="BI204" i="1"/>
  <c r="BJ204" i="1"/>
  <c r="BH197" i="1"/>
  <c r="BI173" i="1"/>
  <c r="BI164" i="1"/>
  <c r="BJ164" i="1"/>
  <c r="BL159" i="1"/>
  <c r="BH158" i="1"/>
  <c r="BI158" i="1"/>
  <c r="BH139" i="1"/>
  <c r="BH132" i="1"/>
  <c r="BI132" i="1"/>
  <c r="BI131" i="1"/>
  <c r="BJ131" i="1"/>
  <c r="BH128" i="1"/>
  <c r="BI110" i="1"/>
  <c r="BJ107" i="1"/>
  <c r="BK107" i="1"/>
  <c r="BK102" i="1"/>
  <c r="BJ63" i="1"/>
  <c r="BH40" i="1"/>
  <c r="BI34" i="1"/>
  <c r="BJ34" i="1"/>
  <c r="BJ167" i="1"/>
  <c r="BJ200" i="1"/>
  <c r="BK207" i="1"/>
  <c r="BK169" i="1"/>
  <c r="BI104" i="1"/>
  <c r="BH104" i="1"/>
  <c r="BI109" i="1"/>
  <c r="BI209" i="1"/>
  <c r="BJ206" i="1"/>
  <c r="BH205" i="1"/>
  <c r="BI205" i="1"/>
  <c r="BK172" i="1"/>
  <c r="BJ172" i="1"/>
  <c r="BL171" i="1"/>
  <c r="BK171" i="1"/>
  <c r="BK154" i="1"/>
  <c r="BK139" i="1"/>
  <c r="BI138" i="1"/>
  <c r="BH138" i="1"/>
  <c r="BI123" i="1"/>
  <c r="BH123" i="1"/>
  <c r="BK120" i="1"/>
  <c r="BJ120" i="1"/>
  <c r="BH118" i="1"/>
  <c r="BI118" i="1"/>
  <c r="BJ108" i="1"/>
  <c r="BI108" i="1"/>
  <c r="BH95" i="1"/>
  <c r="BJ79" i="1"/>
  <c r="BK79" i="1"/>
  <c r="BH77" i="1"/>
  <c r="BI77" i="1"/>
  <c r="BJ64" i="1"/>
  <c r="BI64" i="1"/>
  <c r="BH62" i="1"/>
  <c r="BJ48" i="1"/>
  <c r="BK44" i="1"/>
  <c r="BI42" i="1"/>
  <c r="BL40" i="1"/>
  <c r="BK40" i="1"/>
  <c r="BH36" i="1"/>
  <c r="BK33" i="1"/>
  <c r="BK163" i="1"/>
  <c r="BH110" i="1"/>
  <c r="BH42" i="1"/>
  <c r="BK155" i="1"/>
  <c r="BK78" i="1"/>
  <c r="BI95" i="1"/>
  <c r="BK159" i="1"/>
  <c r="BI206" i="1"/>
  <c r="BL200" i="1"/>
  <c r="BK200" i="1"/>
  <c r="BJ196" i="1"/>
  <c r="BK196" i="1"/>
  <c r="BI172" i="1"/>
  <c r="BH172" i="1"/>
  <c r="BH169" i="1"/>
  <c r="BI159" i="1"/>
  <c r="BJ159" i="1"/>
  <c r="BJ158" i="1"/>
  <c r="BK158" i="1"/>
  <c r="BK152" i="1"/>
  <c r="BL146" i="1"/>
  <c r="BH146" i="1"/>
  <c r="BI146" i="1"/>
  <c r="BI140" i="1"/>
  <c r="BJ139" i="1"/>
  <c r="BI139" i="1"/>
  <c r="BJ138" i="1"/>
  <c r="BK138" i="1"/>
  <c r="BH136" i="1"/>
  <c r="BI136" i="1"/>
  <c r="BJ133" i="1"/>
  <c r="BK133" i="1"/>
  <c r="BJ132" i="1"/>
  <c r="BK132" i="1"/>
  <c r="BL131" i="1"/>
  <c r="BK131" i="1"/>
  <c r="BI129" i="1"/>
  <c r="BI128" i="1"/>
  <c r="BJ128" i="1"/>
  <c r="BJ123" i="1"/>
  <c r="BK123" i="1"/>
  <c r="BK121" i="1"/>
  <c r="BH120" i="1"/>
  <c r="BI120" i="1"/>
  <c r="BJ119" i="1"/>
  <c r="BJ118" i="1"/>
  <c r="BK118" i="1"/>
  <c r="BH113" i="1"/>
  <c r="BK110" i="1"/>
  <c r="BH108" i="1"/>
  <c r="BH107" i="1"/>
  <c r="BI107" i="1"/>
  <c r="BI102" i="1"/>
  <c r="BJ102" i="1"/>
  <c r="BL96" i="1"/>
  <c r="BK96" i="1"/>
  <c r="BI79" i="1"/>
  <c r="BH79" i="1"/>
  <c r="BJ77" i="1"/>
  <c r="BL64" i="1"/>
  <c r="BJ61" i="1"/>
  <c r="BK46" i="1"/>
  <c r="BJ46" i="1"/>
  <c r="BK42" i="1"/>
  <c r="BJ42" i="1"/>
  <c r="BL41" i="1"/>
  <c r="BK41" i="1"/>
  <c r="BH41" i="1"/>
  <c r="BK36" i="1"/>
  <c r="BL34" i="1"/>
  <c r="BH34" i="1"/>
  <c r="BH181" i="1"/>
  <c r="BL17" i="1"/>
  <c r="BL23" i="1"/>
  <c r="BJ175" i="1"/>
  <c r="BI68" i="1"/>
  <c r="BI106" i="1"/>
  <c r="BJ209" i="1"/>
  <c r="BL194" i="1"/>
  <c r="BK194" i="1"/>
  <c r="BJ173" i="1"/>
  <c r="BH71" i="1"/>
  <c r="BK167" i="1"/>
  <c r="BL101" i="1"/>
  <c r="BK101" i="1"/>
  <c r="BH99" i="1"/>
  <c r="BK16" i="1"/>
  <c r="BK5" i="1"/>
  <c r="BI197" i="1"/>
  <c r="BH65" i="1"/>
  <c r="BJ17" i="1"/>
  <c r="BK6" i="1"/>
  <c r="BI5" i="1"/>
  <c r="BJ23" i="1"/>
  <c r="BI195" i="1"/>
  <c r="BI99" i="1"/>
  <c r="AB218" i="1"/>
  <c r="BI15" i="1"/>
  <c r="BH5" i="1"/>
  <c r="BH16" i="1"/>
  <c r="BK23" i="1"/>
  <c r="BJ106" i="1"/>
  <c r="BK17" i="1"/>
  <c r="BH127" i="1"/>
  <c r="BH213" i="1"/>
  <c r="BH212" i="1"/>
  <c r="BJ207" i="1"/>
  <c r="BK198" i="1"/>
  <c r="BJ171" i="1"/>
  <c r="BL164" i="1"/>
  <c r="BI163" i="1"/>
  <c r="BH163" i="1"/>
  <c r="BH155" i="1"/>
  <c r="BH152" i="1"/>
  <c r="BL137" i="1"/>
  <c r="BH137" i="1"/>
  <c r="BL130" i="1"/>
  <c r="BH130" i="1"/>
  <c r="BH121" i="1"/>
  <c r="BL113" i="1"/>
  <c r="BL108" i="1"/>
  <c r="BI78" i="1"/>
  <c r="BJ71" i="1"/>
  <c r="BI71" i="1"/>
  <c r="BH69" i="1"/>
  <c r="BI69" i="1"/>
  <c r="BL62" i="1"/>
  <c r="BH43" i="1"/>
  <c r="BH90" i="1"/>
  <c r="BI90" i="1"/>
  <c r="BH15" i="1"/>
  <c r="BI8" i="1"/>
  <c r="BH8" i="1"/>
  <c r="BI127" i="1"/>
  <c r="BJ127" i="1"/>
  <c r="BI16" i="1"/>
  <c r="BK8" i="1"/>
  <c r="BJ15" i="1"/>
  <c r="BJ213" i="1"/>
  <c r="BI213" i="1"/>
  <c r="BH207" i="1"/>
  <c r="BH204" i="1"/>
  <c r="BL184" i="1"/>
  <c r="BK184" i="1"/>
  <c r="BH184" i="1"/>
  <c r="BI178" i="1"/>
  <c r="BI176" i="1"/>
  <c r="BH171" i="1"/>
  <c r="BL168" i="1"/>
  <c r="BK168" i="1"/>
  <c r="BI156" i="1"/>
  <c r="BJ156" i="1"/>
  <c r="BH153" i="1"/>
  <c r="BJ152" i="1"/>
  <c r="BL144" i="1"/>
  <c r="BK144" i="1"/>
  <c r="BJ140" i="1"/>
  <c r="BJ136" i="1"/>
  <c r="BJ129" i="1"/>
  <c r="BL128" i="1"/>
  <c r="BJ122" i="1"/>
  <c r="BI122" i="1"/>
  <c r="BL119" i="1"/>
  <c r="BJ113" i="1"/>
  <c r="BH97" i="1"/>
  <c r="BL71" i="1"/>
  <c r="BI70" i="1"/>
  <c r="BH70" i="1"/>
  <c r="BL68" i="1"/>
  <c r="BJ62" i="1"/>
  <c r="BI62" i="1"/>
  <c r="BJ31" i="1"/>
  <c r="BH29" i="1"/>
  <c r="BJ27" i="1"/>
  <c r="BK90" i="1"/>
  <c r="BJ104" i="1"/>
  <c r="BH23" i="1"/>
  <c r="BH211" i="1"/>
  <c r="BL95" i="1"/>
  <c r="BQ218" i="1"/>
  <c r="BH190" i="1"/>
  <c r="BK190" i="1"/>
  <c r="BI181" i="1"/>
  <c r="BJ181" i="1"/>
  <c r="BL106" i="1"/>
  <c r="BH101" i="1"/>
  <c r="BI141" i="1"/>
  <c r="BH141" i="1"/>
  <c r="BK99" i="1"/>
  <c r="BK195" i="1"/>
  <c r="BL215" i="1"/>
  <c r="BL79" i="1"/>
  <c r="BL181" i="1"/>
  <c r="BI101" i="1"/>
  <c r="BJ49" i="1"/>
  <c r="BJ50" i="1"/>
  <c r="BK50" i="1"/>
  <c r="BP218" i="1"/>
  <c r="AC218" i="1"/>
  <c r="BO218" i="1"/>
  <c r="Z218" i="1"/>
  <c r="AA218" i="1"/>
  <c r="AD218" i="1"/>
  <c r="BL5" i="1"/>
  <c r="AL218" i="1"/>
  <c r="AL217" i="1"/>
  <c r="AK218" i="1"/>
  <c r="AK217" i="1"/>
  <c r="AJ218" i="1"/>
  <c r="AJ217" i="1"/>
  <c r="AI218" i="1"/>
  <c r="AI217" i="1"/>
  <c r="AQ218" i="1"/>
  <c r="AQ217" i="1"/>
  <c r="AR218" i="1"/>
  <c r="AR217" i="1"/>
  <c r="AS218" i="1"/>
  <c r="AS217" i="1"/>
  <c r="AT218" i="1"/>
  <c r="AT217" i="1"/>
</calcChain>
</file>

<file path=xl/sharedStrings.xml><?xml version="1.0" encoding="utf-8"?>
<sst xmlns="http://schemas.openxmlformats.org/spreadsheetml/2006/main" count="2876" uniqueCount="381">
  <si>
    <t>Pašvaldības nosaukums</t>
  </si>
  <si>
    <t>Ādažu novada pašvaldība</t>
  </si>
  <si>
    <t>Aglonas novada pašvaldība</t>
  </si>
  <si>
    <t>Aizkraukles novada pašvaldība</t>
  </si>
  <si>
    <t>Alojas novada pašvaldība</t>
  </si>
  <si>
    <t>Alsungas novada pašvaldība</t>
  </si>
  <si>
    <t>Amatas novada pašvaldība</t>
  </si>
  <si>
    <t>Babītes novada pašvaldība</t>
  </si>
  <si>
    <t>Baldones novada pašvaldība</t>
  </si>
  <si>
    <t>Baltinavas novada pašvaldība</t>
  </si>
  <si>
    <t>Beverīnas novada pašvaldība</t>
  </si>
  <si>
    <t>Carnikavas novada pašvaldība</t>
  </si>
  <si>
    <t>Cesvaines novada pašvaldība</t>
  </si>
  <si>
    <t>Ciblas novada pašvaldība</t>
  </si>
  <si>
    <t>Dundagas novada pašvaldība</t>
  </si>
  <si>
    <t>Engures novada pašvaldība</t>
  </si>
  <si>
    <t>Ērgļu novada pašvaldība</t>
  </si>
  <si>
    <t>Garkalnes novada pašvaldība</t>
  </si>
  <si>
    <t>Inčukalna novada pašvaldība</t>
  </si>
  <si>
    <t>Jaunpiebalgas novada pašvaldība</t>
  </si>
  <si>
    <t>Jaunpils novada pašvaldība</t>
  </si>
  <si>
    <t>Jelgavas novada pašvaldība</t>
  </si>
  <si>
    <t>Kocēnu novada pašvaldība</t>
  </si>
  <si>
    <t>Krāslavas novada pašvaldība</t>
  </si>
  <si>
    <t>Krimuldas novada pašvaldība</t>
  </si>
  <si>
    <t>Krustpils novada pašvaldība</t>
  </si>
  <si>
    <t>Ķeguma novada pašvaldība</t>
  </si>
  <si>
    <t>Lubānas novada pašvaldība</t>
  </si>
  <si>
    <t>Mālpils novada pašvaldība</t>
  </si>
  <si>
    <t>Mārupes novada pašvaldība</t>
  </si>
  <si>
    <t>Mazsalacas novada pašvaldība</t>
  </si>
  <si>
    <t>Naukšēnu novada pašvaldība</t>
  </si>
  <si>
    <t>Nīcas novada pašvaldība</t>
  </si>
  <si>
    <t>Ozolnieku novada pašvaldība</t>
  </si>
  <si>
    <t>Pārgaujas novada pašvaldība</t>
  </si>
  <si>
    <t>Pļaviņu novada pašvaldība</t>
  </si>
  <si>
    <t>Priekules novada pašvaldība</t>
  </si>
  <si>
    <t>Priekuļu novada pašvaldība</t>
  </si>
  <si>
    <t>Raunas novada pašvaldība</t>
  </si>
  <si>
    <t>Riebiņu novada pašvaldība</t>
  </si>
  <si>
    <t>Rojas novada pašvaldība</t>
  </si>
  <si>
    <t>Ropažu novada pašvaldība</t>
  </si>
  <si>
    <t>Rucavas novada pašvaldība</t>
  </si>
  <si>
    <t>Rugāju novada pašvaldība</t>
  </si>
  <si>
    <t>Rundāles novada pašvaldība</t>
  </si>
  <si>
    <t>Salas novada pašvaldība</t>
  </si>
  <si>
    <t>Salaspils novada pašvaldība</t>
  </si>
  <si>
    <t>Saulkrastu novada pašvaldība</t>
  </si>
  <si>
    <t>Sējas novada pašvaldība</t>
  </si>
  <si>
    <t>Skrīveru novada pašvaldība</t>
  </si>
  <si>
    <t>Skrundas novada pašvaldība</t>
  </si>
  <si>
    <t>Stopiņu novada pašvaldība</t>
  </si>
  <si>
    <t>Strenču novada pašvaldība</t>
  </si>
  <si>
    <t>Tērvetes novada pašvaldība</t>
  </si>
  <si>
    <t>Vaiņodes novada pašvaldība</t>
  </si>
  <si>
    <t>Vārkavas novada pašvaldība</t>
  </si>
  <si>
    <t>Vecpiebalgas novada pašvaldība</t>
  </si>
  <si>
    <t>Viesītes novada pašvaldība</t>
  </si>
  <si>
    <t>Viļānu novada pašvaldība</t>
  </si>
  <si>
    <t>N.p.k.</t>
  </si>
  <si>
    <t>2008. g.</t>
  </si>
  <si>
    <t xml:space="preserve">2009. g. </t>
  </si>
  <si>
    <t>2010. g.</t>
  </si>
  <si>
    <t>2006. g.</t>
  </si>
  <si>
    <t xml:space="preserve">2007. g. </t>
  </si>
  <si>
    <t>1.1. Dzīvojamo ēku skaits, kurās norēķini ar pakalpojuma sniedzēju tiek veikti ar pārvaldnieka starpniecību</t>
  </si>
  <si>
    <t>1.3. Parādnieku skaits</t>
  </si>
  <si>
    <t>1.4. Tiesā celto prasību skaits par parādu piedziņu no iedzīvotājiem</t>
  </si>
  <si>
    <t>0,81Ls/1m2</t>
  </si>
  <si>
    <t>1,13Ls/1m2</t>
  </si>
  <si>
    <t>0,89Ls/1m2</t>
  </si>
  <si>
    <t>0,49Ls/m2</t>
  </si>
  <si>
    <t>0,61Ls/m2</t>
  </si>
  <si>
    <t>1,09Ls/m2</t>
  </si>
  <si>
    <t>0,79Ls/m2</t>
  </si>
  <si>
    <t>Zaķumuiža</t>
  </si>
  <si>
    <t>0,42Ls/m2</t>
  </si>
  <si>
    <t>0,52Ls/m2</t>
  </si>
  <si>
    <t>0,55Ls/m2</t>
  </si>
  <si>
    <t>0,59Ls/m2</t>
  </si>
  <si>
    <t>0,50Ls/m2</t>
  </si>
  <si>
    <t>0,45Ls/m2</t>
  </si>
  <si>
    <t>0,58Ls/m2</t>
  </si>
  <si>
    <t>0,64Ls/m2</t>
  </si>
  <si>
    <t>0,75Ls/m2</t>
  </si>
  <si>
    <t>Tiskādu internātpamatskola</t>
  </si>
  <si>
    <t>0,71Ls/m2</t>
  </si>
  <si>
    <t>0,80Ls/m2</t>
  </si>
  <si>
    <t>0,49 Ls/m2</t>
  </si>
  <si>
    <t>0,78 Ls/m2</t>
  </si>
  <si>
    <t>0,90 Ls/m2</t>
  </si>
  <si>
    <t>0,60 Ls/m2</t>
  </si>
  <si>
    <t>Vangaži</t>
  </si>
  <si>
    <t>0,83Ls/m2</t>
  </si>
  <si>
    <t>0,81 Ls/m2</t>
  </si>
  <si>
    <t>Vecumnieku pagasts</t>
  </si>
  <si>
    <t>0,38Ls/m2</t>
  </si>
  <si>
    <t>0,46Ls/m2</t>
  </si>
  <si>
    <t>0,30 Ls/m2</t>
  </si>
  <si>
    <t>Cīravas pagasts</t>
  </si>
  <si>
    <t>0,89Ls/m2</t>
  </si>
  <si>
    <t>1,12Ls/m2</t>
  </si>
  <si>
    <t>1,18Ls/m2</t>
  </si>
  <si>
    <t>Īslīces pagasts</t>
  </si>
  <si>
    <t>Mežotnes pagasts</t>
  </si>
  <si>
    <t>Burtnieku novada pašvaldība, Valmieras pagasts</t>
  </si>
  <si>
    <t>0,30Ls/m2</t>
  </si>
  <si>
    <t>0,40Ls/m2</t>
  </si>
  <si>
    <t>0,60Ls/m2</t>
  </si>
  <si>
    <t>0,68Ls/m2</t>
  </si>
  <si>
    <t>0,5Ls/m2</t>
  </si>
  <si>
    <t>0,62Ls/m2</t>
  </si>
  <si>
    <t>0,98Ls/m2</t>
  </si>
  <si>
    <t>0,69Ls/m2</t>
  </si>
  <si>
    <t>1,00Ls/m2</t>
  </si>
  <si>
    <t>1,10Ls/m2</t>
  </si>
  <si>
    <t>0,86Ls/m2</t>
  </si>
  <si>
    <t>Višķu pagasts</t>
  </si>
  <si>
    <t>Nīcgales pagasts</t>
  </si>
  <si>
    <t>Kalupes pagasts</t>
  </si>
  <si>
    <t>0,65Ls/m2</t>
  </si>
  <si>
    <t>0,78Ls/m2</t>
  </si>
  <si>
    <t>0,91Ls/m2</t>
  </si>
  <si>
    <t>0,37Ls/m2</t>
  </si>
  <si>
    <t>0,90Ls/m2</t>
  </si>
  <si>
    <t>0,43Ls/m2</t>
  </si>
  <si>
    <t>0,53Ls/m2</t>
  </si>
  <si>
    <t>0,29Ls/m2</t>
  </si>
  <si>
    <t>0,47Ls/m2</t>
  </si>
  <si>
    <t>0,57Ls/m2</t>
  </si>
  <si>
    <t>0,66Ls/m2</t>
  </si>
  <si>
    <t>Druvienas pagasts</t>
  </si>
  <si>
    <t>Rankas pagasts</t>
  </si>
  <si>
    <t>Daukstu pagasts</t>
  </si>
  <si>
    <t>Lizuma pagasts</t>
  </si>
  <si>
    <t>Šķieneru ciems</t>
  </si>
  <si>
    <t>Stradu pagasts</t>
  </si>
  <si>
    <t>Lejasciema pagasts</t>
  </si>
  <si>
    <t>0,84Ls/m2</t>
  </si>
  <si>
    <t>Daudzeses pagasts</t>
  </si>
  <si>
    <t>0,33Ls/m2</t>
  </si>
  <si>
    <t>0,35Ls/m2</t>
  </si>
  <si>
    <t>0,36Ls/m2</t>
  </si>
  <si>
    <t>Kalsnavas pagasts</t>
  </si>
  <si>
    <t>Mazzalves pagasts</t>
  </si>
  <si>
    <t>0,56Ls/m2</t>
  </si>
  <si>
    <t>Lauberes pagasts</t>
  </si>
  <si>
    <t>Suntažu pagasts</t>
  </si>
  <si>
    <t>Taurupes pagasts</t>
  </si>
  <si>
    <t>Cenu pagasts</t>
  </si>
  <si>
    <t>Pāvilostas novada pašvaldība, Pāvilosta</t>
  </si>
  <si>
    <t>Vērgales pagasts</t>
  </si>
  <si>
    <t>1,40Ls/m2</t>
  </si>
  <si>
    <t>1,46Ls/m2</t>
  </si>
  <si>
    <t>0,97Ls/m2</t>
  </si>
  <si>
    <t>0,95Ls/m2</t>
  </si>
  <si>
    <t>0,63Ls/m2</t>
  </si>
  <si>
    <t>0,94Ls/m2</t>
  </si>
  <si>
    <t>0,73Ls/m2</t>
  </si>
  <si>
    <t>Sēmes pagasts</t>
  </si>
  <si>
    <t>Džūkstes pagasts</t>
  </si>
  <si>
    <t>Slampes pagasts</t>
  </si>
  <si>
    <t>Pūres pagasts</t>
  </si>
  <si>
    <t>Lestenes pagasts</t>
  </si>
  <si>
    <t>Degoles pagasts</t>
  </si>
  <si>
    <t>Tumes pagasts</t>
  </si>
  <si>
    <t>0,70Ls/m2</t>
  </si>
  <si>
    <t>0,58LS/m2</t>
  </si>
  <si>
    <t>0,74Ls/m2</t>
  </si>
  <si>
    <t>0,50LS/m2</t>
  </si>
  <si>
    <t>Vecumu pagasts</t>
  </si>
  <si>
    <t>Šķilbēnu pagasts</t>
  </si>
  <si>
    <t>Kupravas pagasts</t>
  </si>
  <si>
    <t>Žīguru pagasts</t>
  </si>
  <si>
    <t>0,51Ls/m2</t>
  </si>
  <si>
    <t>Rendēnu pagasts</t>
  </si>
  <si>
    <t>18,11+p.d.</t>
  </si>
  <si>
    <t>19,16+p.d.</t>
  </si>
  <si>
    <t>27,73+p.d.</t>
  </si>
  <si>
    <t>28,59+p.d.</t>
  </si>
  <si>
    <t>29,51+p.d.</t>
  </si>
  <si>
    <t>1,20Ls/m2</t>
  </si>
  <si>
    <t>01.10.2005-01.10.2006</t>
  </si>
  <si>
    <t>01.10.2006-01.10.2007</t>
  </si>
  <si>
    <t>01.10.2007-01.10.2008</t>
  </si>
  <si>
    <t>01.10.2008-01.10.2009</t>
  </si>
  <si>
    <t>01.10.2009-01.10.2010</t>
  </si>
  <si>
    <t>01.10.2009-01.09.2010</t>
  </si>
  <si>
    <t>-</t>
  </si>
  <si>
    <t>0,40 Ls/m2</t>
  </si>
  <si>
    <t>Daugmales pagasts</t>
  </si>
  <si>
    <t>Bērzpils pagasts</t>
  </si>
  <si>
    <t>Krišjāņu pagasts</t>
  </si>
  <si>
    <t>0,77Ls/m2</t>
  </si>
  <si>
    <t>Salienas pagasts</t>
  </si>
  <si>
    <t>Vaboles pagasts</t>
  </si>
  <si>
    <t>Cirmas pagasts</t>
  </si>
  <si>
    <t>Aronas pagasts</t>
  </si>
  <si>
    <t>Barkavas pagasts</t>
  </si>
  <si>
    <t>Bērzaunes pagasts</t>
  </si>
  <si>
    <t>Dzelzavas pagasts</t>
  </si>
  <si>
    <t>Liezēres pagasts</t>
  </si>
  <si>
    <t>Ļaudonas pagasts</t>
  </si>
  <si>
    <t>Mārcienas pagasts</t>
  </si>
  <si>
    <t>Sarkaņu pagasts</t>
  </si>
  <si>
    <t>Čornajas pagasts</t>
  </si>
  <si>
    <t>Dricānu pagasts</t>
  </si>
  <si>
    <t>Kaunatas pagasts</t>
  </si>
  <si>
    <t>Lūznavas pagasts</t>
  </si>
  <si>
    <t>Stoļerovas pagasts</t>
  </si>
  <si>
    <t>Maltas pagasts</t>
  </si>
  <si>
    <t>Stružānu pagasts</t>
  </si>
  <si>
    <t>Saulaines pagasts</t>
  </si>
  <si>
    <t>Pampāļu pagasts</t>
  </si>
  <si>
    <t>Nīgrandes pagasts</t>
  </si>
  <si>
    <t>Ezeres pagasts</t>
  </si>
  <si>
    <t>Lutriņu pagasts</t>
  </si>
  <si>
    <t>Olaines pagasts</t>
  </si>
  <si>
    <t>Parādu % izmaiņas pret iepriekšējo gadu, procentpunkti</t>
  </si>
  <si>
    <t>Baloži</t>
  </si>
  <si>
    <t>Naujienes pagasts</t>
  </si>
  <si>
    <t>Sventes pagasts</t>
  </si>
  <si>
    <t>0,45 Ls/m2</t>
  </si>
  <si>
    <t>0,55 Ls/m2</t>
  </si>
  <si>
    <t>0,65 Ls/m2</t>
  </si>
  <si>
    <t>0,72 Ls/m2</t>
  </si>
  <si>
    <t>Smārdes pagasts, Milzkalne</t>
  </si>
  <si>
    <t>Lapmežciems</t>
  </si>
  <si>
    <t>Stalbes pagasts</t>
  </si>
  <si>
    <t>12,29+p.d.</t>
  </si>
  <si>
    <t>11,81+p.d.</t>
  </si>
  <si>
    <t>16.52+m.d.</t>
  </si>
  <si>
    <t>Jumpravas pagasts</t>
  </si>
  <si>
    <t>Lēdmanes pagasts</t>
  </si>
  <si>
    <t>2011. g.</t>
  </si>
  <si>
    <t>Aizputes pagasts</t>
  </si>
  <si>
    <t>Kazdangas pagasts</t>
  </si>
  <si>
    <t>Burtnieku pagasts</t>
  </si>
  <si>
    <t>Smārdes pagasts, Smārde</t>
  </si>
  <si>
    <t>Smārdes pagasts, Šlokenbeka</t>
  </si>
  <si>
    <t>Malnavas pagasts</t>
  </si>
  <si>
    <t>Iršu pagasts</t>
  </si>
  <si>
    <t>Madlienas pagasts</t>
  </si>
  <si>
    <t>Ķeipenes pagasts</t>
  </si>
  <si>
    <t>Liepas/Mārsēnu</t>
  </si>
  <si>
    <t>Priekuļu pagasts</t>
  </si>
  <si>
    <t>Apes novada pašvaldība, Gaujienas pag.</t>
  </si>
  <si>
    <t>0,51Ls/1m2</t>
  </si>
  <si>
    <t>Rubas pagasts</t>
  </si>
  <si>
    <t>0,4 Ls/m2</t>
  </si>
  <si>
    <t>1,11Ls/m2</t>
  </si>
  <si>
    <t>Jauntukums</t>
  </si>
  <si>
    <t>1,49Ls/m2</t>
  </si>
  <si>
    <t>0,96Ls/m2</t>
  </si>
  <si>
    <t>Ēdoles pagasts</t>
  </si>
  <si>
    <t xml:space="preserve"> </t>
  </si>
  <si>
    <t>Ķekavas novada pašvaldība, Ķekavas pagasts</t>
  </si>
  <si>
    <t>Jaunmārupe</t>
  </si>
  <si>
    <t>Lietotāju skaits līdz 50</t>
  </si>
  <si>
    <t>Lietotāju skaits virs 500</t>
  </si>
  <si>
    <t>Kopā pašvaldībās:</t>
  </si>
  <si>
    <t xml:space="preserve">Vidēji pašvaldībā: </t>
  </si>
  <si>
    <t>Kopā pašvaldībā:</t>
  </si>
  <si>
    <t>Vidēji pašvaldībā:</t>
  </si>
  <si>
    <t>Beļavas pagasts</t>
  </si>
  <si>
    <t>Kandavas novada pašvaldība</t>
  </si>
  <si>
    <t>2012.g.</t>
  </si>
  <si>
    <t>Parādnieku skaita izmaiņas 2012. gadā attiecībā pret 2011. gada parādnieku skaitu, %</t>
  </si>
  <si>
    <t>Ilūkstes novada pašvaldība, Šēderes pagasts</t>
  </si>
  <si>
    <t>Jēkabpils novada pašvaldība, Ābeļu pagasts</t>
  </si>
  <si>
    <t>Dunavas pagasts</t>
  </si>
  <si>
    <t>0.86Ls/m2</t>
  </si>
  <si>
    <t>Zasas pagasts</t>
  </si>
  <si>
    <t>1.06Ls/m2</t>
  </si>
  <si>
    <t>Līgatnes novada pašvaldība</t>
  </si>
  <si>
    <t>1.68Ls/m2</t>
  </si>
  <si>
    <t>0.70Ls/m2</t>
  </si>
  <si>
    <t>Palsmanes pagasts</t>
  </si>
  <si>
    <t>Bilskas pagasts</t>
  </si>
  <si>
    <t>Variņu pagasts</t>
  </si>
  <si>
    <t>1.04Ls/m2</t>
  </si>
  <si>
    <t>1,265Ls/m2</t>
  </si>
  <si>
    <t>1,08Ls/m2</t>
  </si>
  <si>
    <t>1,04Ls/m2</t>
  </si>
  <si>
    <t>1,33Ls/m2</t>
  </si>
  <si>
    <t>0,85Ls/m2</t>
  </si>
  <si>
    <t>0,145Ls/m2</t>
  </si>
  <si>
    <t>2,77Ls/m2</t>
  </si>
  <si>
    <t>Gārsenes pagasts</t>
  </si>
  <si>
    <t>Asares pagasts</t>
  </si>
  <si>
    <t>Lielauces pagasts</t>
  </si>
  <si>
    <t>0,48Ls/m2</t>
  </si>
  <si>
    <t>N.p.k. no 1.lpp</t>
  </si>
  <si>
    <t>0,39Ls/m2</t>
  </si>
  <si>
    <t>01.10.2010- 01.09.2011</t>
  </si>
  <si>
    <t>01.10.2011- 01.09.2012</t>
  </si>
  <si>
    <t>2013.g.</t>
  </si>
  <si>
    <t>1.2. Dzīvojamo māju skaits, kurās norēķinus ar pakalpojuma sniedzēju veic uz individuālā līguma pamata</t>
  </si>
  <si>
    <t>Lietotāju skaits no 50 līdz 500</t>
  </si>
  <si>
    <t>1.5. Ārpustiesas parādu piedziņu skaits</t>
  </si>
  <si>
    <t>1.6. Parādnieku skaits, kuriem sastādīts parāda apmaksas grafiks</t>
  </si>
  <si>
    <t>01.10.2012- 01.09.2013</t>
  </si>
  <si>
    <t>3. Iedzīvotājiem izsniegto rēķinu par siltumenerģiju kopējā summa (LVL)</t>
  </si>
  <si>
    <t>4. Iedzīvotāju parāda apmērs par siltumenerģiju (summa, LVL)</t>
  </si>
  <si>
    <t>5. Kopējais iedzīvotāju parāda apmērs par siltumenerģiju  (summa, LVL)</t>
  </si>
  <si>
    <t>uz 01.09.2013.</t>
  </si>
  <si>
    <t>Tarifu izmaiņas 2013. gadā attiecībā pret 2012. gada tarifiem, %</t>
  </si>
  <si>
    <t>Parādnieku skaita izmaiņas 2013. gadā attiecībā pret 2012. gada parādnieku skaitu, %</t>
  </si>
  <si>
    <t>2013.g</t>
  </si>
  <si>
    <t>Iedzīvotāju parādu īpatsvars pret izsniegtajos rēķinos norādīto maksas apmēru , %</t>
  </si>
  <si>
    <t xml:space="preserve">Ārpustiesas parādu piedziņu skaits attiecībā pret parādnieku skaitu, % </t>
  </si>
  <si>
    <t xml:space="preserve">Kopējais parādu atgūšanas darbību skaits attiecībā pret parādnieku skaitu, % </t>
  </si>
  <si>
    <t>Parādniekiem sastādīto apmaksas grafiku skaits attiecībā pret parādnieku skaitu, %</t>
  </si>
  <si>
    <t>Tiesā celto prasību skaits attiecībā pret parādnieku skaitu, %</t>
  </si>
  <si>
    <t>2009.g.</t>
  </si>
  <si>
    <t>Iedzīvotāju parādu īpatsvars pret izsniegtajos rēķinos norādīto maksas apmēru, %</t>
  </si>
  <si>
    <t>ir veikti</t>
  </si>
  <si>
    <t>ražošanas ciklā</t>
  </si>
  <si>
    <t>trasēs</t>
  </si>
  <si>
    <t>nav veikti</t>
  </si>
  <si>
    <t>Centrālo siltumapgādes sistēmu energoefektivitātes uzlabošanas pasākumi laika posmā no 01.10.2012. līdz 01.09.2013.</t>
  </si>
  <si>
    <t>Centrālo siltumapgādes sistēmu energoefektivitātes uzlabošanas pasākumi laika posmā no 01.10.2011. līdz 01.09.2012.</t>
  </si>
  <si>
    <t>x</t>
  </si>
  <si>
    <t>Centrālo siltumapgādes sistēmu energoefektivitātes uzlabošanas pasākumi laika posmā no 01.10.2010. līdz 01.09.2011.</t>
  </si>
  <si>
    <t>0.95Ls/m2</t>
  </si>
  <si>
    <t>0.77Ls/m2</t>
  </si>
  <si>
    <t>0.98Ls/m2</t>
  </si>
  <si>
    <t>Neretas novada pašvaldība</t>
  </si>
  <si>
    <t>Galgauska pagasts</t>
  </si>
  <si>
    <t>0.815Ls/m2</t>
  </si>
  <si>
    <t>Bēnes pagasts</t>
  </si>
  <si>
    <t>Auces novada pašvaldība, Auce</t>
  </si>
  <si>
    <t>Kārsavas novada pašvaldība, Kārsava</t>
  </si>
  <si>
    <t>Jaunjelgavas novada pašvaldība, Jaunjelgava</t>
  </si>
  <si>
    <t>Ventspils novada pašvaldība</t>
  </si>
  <si>
    <t>Cēsu novada pašvaldība, Cēsis</t>
  </si>
  <si>
    <t>Zilupes novada pašvaldība, Zilupe</t>
  </si>
  <si>
    <t>Iecavas novada pašvaldība</t>
  </si>
  <si>
    <t>Madonas novada pašvaldība, Madona</t>
  </si>
  <si>
    <t>Siguldas novada pašvaldība, Sigulda</t>
  </si>
  <si>
    <t>Smiltenes novada pašvaldība, Smiltene</t>
  </si>
  <si>
    <t>Olaines novada pašvaldība, Olaine</t>
  </si>
  <si>
    <t>Dvietes pagasts</t>
  </si>
  <si>
    <t>Rūjienas novada pašvaldība, Rūjiena</t>
  </si>
  <si>
    <t>Grobiņas novada pašvaldība</t>
  </si>
  <si>
    <t>Daugavpils novads, Kalkūnes pagasts</t>
  </si>
  <si>
    <t>Durbes novada pašvaldība</t>
  </si>
  <si>
    <t>Preiļu novada pašvaldība</t>
  </si>
  <si>
    <t>Aizputes novada pašvaldība, Aizpute</t>
  </si>
  <si>
    <t>Talsu novada pašvaldība</t>
  </si>
  <si>
    <t>Aknīstes novada pašvaldība, Aknīste</t>
  </si>
  <si>
    <t>Alūksnes novada pašvaldība, Alūksne</t>
  </si>
  <si>
    <t>Balvu novada pašvaldība, Balvi</t>
  </si>
  <si>
    <t>Bauskas novada pašvaldība, Bauska</t>
  </si>
  <si>
    <t>Brocēnu novada pašvaldība, Brocēni</t>
  </si>
  <si>
    <t>Dagdas novada pašvaldība, Dagda</t>
  </si>
  <si>
    <t>Šķaunes pagasts</t>
  </si>
  <si>
    <t>Asūnes pagasts</t>
  </si>
  <si>
    <t>Dobeles novada pašvaldība, Dobele</t>
  </si>
  <si>
    <t>Gulbenes novada pašvaldība, Gulbene</t>
  </si>
  <si>
    <t>Ikšķiles novads, Ikšķile</t>
  </si>
  <si>
    <t>Pelču pagasts</t>
  </si>
  <si>
    <t>Rumbas pagasts</t>
  </si>
  <si>
    <t>Kuldīgas novada pašvaldība, Kuldīga</t>
  </si>
  <si>
    <t>Limbažu novada pašvaldība, Limbaži</t>
  </si>
  <si>
    <t>Līvānu novada pašvaldība, Līvāni</t>
  </si>
  <si>
    <t>Ludzas novada pašvaldība, Ludza</t>
  </si>
  <si>
    <t>Ogres novada pašvaldība, Ogre</t>
  </si>
  <si>
    <t>Rēzeknes novada pašvaldība, Bērzgales pagasts</t>
  </si>
  <si>
    <t>Salacgrīvas novada pašvaldība, Salagrīva</t>
  </si>
  <si>
    <t>Saldus novada pašvaldība, Saldus</t>
  </si>
  <si>
    <t>Tukuma novada pašvaldība, Tukums</t>
  </si>
  <si>
    <t>Valkas novada pašvaldība, Valka</t>
  </si>
  <si>
    <t>Varakļānu novada pašvaldība, Varakļāni</t>
  </si>
  <si>
    <t>Vecumnieku novada pašvaldība, Valles pagasts</t>
  </si>
  <si>
    <t>Viļakas novada pašvaldība, Viļaka</t>
  </si>
  <si>
    <t>0,54Ls/m2</t>
  </si>
  <si>
    <t>Kokneses novada pašvaldība, Koknese</t>
  </si>
  <si>
    <t>2. Vidējais siltumenerģijas tarifs pašvaldības teritorijā (LVL, MWh)</t>
  </si>
  <si>
    <t>Lielvārdes novads, Lielvārde un Lēdmane</t>
  </si>
  <si>
    <t>1. Datu apkopojums par situāciju saistībā ar siltumapgādes pakalpojumiem novadu pašvaldībās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</si>
</sst>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,&quot;Ls&quot;"/>
    <numFmt numFmtId="165" formatCode="0.0%"/>
    <numFmt numFmtId="166" formatCode="0.0"/>
  </numFmts>
  <fonts count="13" x14ac:knownFonts="1">
    <font>
      <sz val="11"/>
      <color theme="1"/>
      <name val="Calibri"/>
      <family val="2"/>
      <charset val="186"/>
      <scheme val="minor"/>
    </font>
    <font>
      <sz val="9"/>
      <name val="Verdana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4"/>
      <color theme="1"/>
      <name val="Verdana"/>
      <family val="2"/>
      <charset val="186"/>
    </font>
    <font>
      <sz val="11"/>
      <color rgb="FFC0000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i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9" fontId="2" fillId="0" borderId="0" applyFont="0" applyFill="0" applyBorder="0" applyAlignment="0" applyProtection="0"/>
  </cellStyleXfs>
  <cellXfs count="447">
    <xf numFmtId="0" fontId="0" fillId="0" borderId="0" xfId="0"/>
    <xf numFmtId="0" fontId="0" fillId="0" borderId="0" xfId="0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3" borderId="5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3" borderId="7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" fontId="6" fillId="3" borderId="1" xfId="0" applyNumberFormat="1" applyFont="1" applyFill="1" applyBorder="1" applyAlignment="1">
      <alignment horizontal="center" vertical="center"/>
    </xf>
    <xf numFmtId="1" fontId="6" fillId="3" borderId="2" xfId="0" applyNumberFormat="1" applyFont="1" applyFill="1" applyBorder="1" applyAlignment="1">
      <alignment horizontal="center" vertical="center"/>
    </xf>
    <xf numFmtId="1" fontId="6" fillId="3" borderId="3" xfId="0" applyNumberFormat="1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" fillId="3" borderId="12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" fontId="6" fillId="3" borderId="13" xfId="0" applyNumberFormat="1" applyFont="1" applyFill="1" applyBorder="1" applyAlignment="1">
      <alignment horizontal="center" vertical="center"/>
    </xf>
    <xf numFmtId="1" fontId="6" fillId="3" borderId="14" xfId="0" applyNumberFormat="1" applyFont="1" applyFill="1" applyBorder="1" applyAlignment="1">
      <alignment horizontal="center" vertical="center"/>
    </xf>
    <xf numFmtId="165" fontId="6" fillId="3" borderId="13" xfId="2" applyNumberFormat="1" applyFont="1" applyFill="1" applyBorder="1" applyAlignment="1">
      <alignment horizontal="center" vertical="center"/>
    </xf>
    <xf numFmtId="166" fontId="6" fillId="3" borderId="13" xfId="0" applyNumberFormat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  <xf numFmtId="165" fontId="6" fillId="4" borderId="1" xfId="2" applyNumberFormat="1" applyFont="1" applyFill="1" applyBorder="1" applyAlignment="1">
      <alignment horizontal="center" vertical="center"/>
    </xf>
    <xf numFmtId="165" fontId="6" fillId="4" borderId="2" xfId="2" applyNumberFormat="1" applyFont="1" applyFill="1" applyBorder="1" applyAlignment="1">
      <alignment horizontal="center" vertical="center"/>
    </xf>
    <xf numFmtId="165" fontId="6" fillId="4" borderId="3" xfId="2" applyNumberFormat="1" applyFont="1" applyFill="1" applyBorder="1" applyAlignment="1">
      <alignment horizontal="center" vertical="center"/>
    </xf>
    <xf numFmtId="166" fontId="6" fillId="4" borderId="2" xfId="0" applyNumberFormat="1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/>
    </xf>
    <xf numFmtId="165" fontId="6" fillId="3" borderId="1" xfId="2" applyNumberFormat="1" applyFont="1" applyFill="1" applyBorder="1" applyAlignment="1">
      <alignment horizontal="center" vertical="center"/>
    </xf>
    <xf numFmtId="165" fontId="6" fillId="3" borderId="2" xfId="2" applyNumberFormat="1" applyFont="1" applyFill="1" applyBorder="1" applyAlignment="1">
      <alignment horizontal="center" vertical="center"/>
    </xf>
    <xf numFmtId="165" fontId="6" fillId="3" borderId="3" xfId="2" applyNumberFormat="1" applyFont="1" applyFill="1" applyBorder="1" applyAlignment="1">
      <alignment horizontal="center" vertical="center"/>
    </xf>
    <xf numFmtId="166" fontId="6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2" fontId="6" fillId="5" borderId="2" xfId="0" applyNumberFormat="1" applyFont="1" applyFill="1" applyBorder="1" applyAlignment="1">
      <alignment horizontal="center" vertical="center"/>
    </xf>
    <xf numFmtId="1" fontId="6" fillId="5" borderId="2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165" fontId="6" fillId="5" borderId="2" xfId="2" applyNumberFormat="1" applyFont="1" applyFill="1" applyBorder="1" applyAlignment="1">
      <alignment horizontal="center" vertical="center"/>
    </xf>
    <xf numFmtId="165" fontId="6" fillId="5" borderId="3" xfId="2" applyNumberFormat="1" applyFont="1" applyFill="1" applyBorder="1" applyAlignment="1">
      <alignment horizontal="center" vertical="center"/>
    </xf>
    <xf numFmtId="166" fontId="6" fillId="5" borderId="2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165" fontId="6" fillId="0" borderId="2" xfId="2" applyNumberFormat="1" applyFont="1" applyFill="1" applyBorder="1" applyAlignment="1">
      <alignment horizontal="center" vertical="center"/>
    </xf>
    <xf numFmtId="165" fontId="6" fillId="0" borderId="3" xfId="2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>
      <alignment horizontal="center" vertical="center"/>
    </xf>
    <xf numFmtId="2" fontId="6" fillId="5" borderId="1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2" fontId="6" fillId="4" borderId="2" xfId="0" applyNumberFormat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 vertical="center"/>
    </xf>
    <xf numFmtId="0" fontId="6" fillId="5" borderId="16" xfId="0" applyNumberFormat="1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1" fontId="6" fillId="5" borderId="18" xfId="0" applyNumberFormat="1" applyFont="1" applyFill="1" applyBorder="1" applyAlignment="1">
      <alignment horizontal="center" vertical="center"/>
    </xf>
    <xf numFmtId="165" fontId="6" fillId="5" borderId="18" xfId="2" applyNumberFormat="1" applyFont="1" applyFill="1" applyBorder="1" applyAlignment="1">
      <alignment horizontal="center" vertical="center"/>
    </xf>
    <xf numFmtId="165" fontId="6" fillId="5" borderId="19" xfId="2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2" fontId="7" fillId="0" borderId="21" xfId="0" applyNumberFormat="1" applyFont="1" applyFill="1" applyBorder="1" applyAlignment="1">
      <alignment horizontal="center" vertical="center"/>
    </xf>
    <xf numFmtId="165" fontId="7" fillId="0" borderId="21" xfId="2" applyNumberFormat="1" applyFont="1" applyFill="1" applyBorder="1" applyAlignment="1">
      <alignment horizontal="center" vertical="center"/>
    </xf>
    <xf numFmtId="165" fontId="7" fillId="4" borderId="21" xfId="2" applyNumberFormat="1" applyFont="1" applyFill="1" applyBorder="1" applyAlignment="1">
      <alignment horizontal="center" vertical="center"/>
    </xf>
    <xf numFmtId="2" fontId="7" fillId="5" borderId="21" xfId="0" applyNumberFormat="1" applyFont="1" applyFill="1" applyBorder="1" applyAlignment="1">
      <alignment horizontal="center" vertical="center"/>
    </xf>
    <xf numFmtId="165" fontId="7" fillId="5" borderId="21" xfId="2" applyNumberFormat="1" applyFont="1" applyFill="1" applyBorder="1" applyAlignment="1">
      <alignment horizontal="center" vertical="center"/>
    </xf>
    <xf numFmtId="2" fontId="7" fillId="3" borderId="21" xfId="0" applyNumberFormat="1" applyFont="1" applyFill="1" applyBorder="1" applyAlignment="1">
      <alignment horizontal="center" vertical="center"/>
    </xf>
    <xf numFmtId="165" fontId="7" fillId="3" borderId="21" xfId="2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0" fillId="5" borderId="0" xfId="0" applyFill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165" fontId="9" fillId="3" borderId="2" xfId="2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7" fillId="4" borderId="6" xfId="1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1" fontId="7" fillId="0" borderId="21" xfId="0" applyNumberFormat="1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2" fontId="6" fillId="5" borderId="7" xfId="0" applyNumberFormat="1" applyFont="1" applyFill="1" applyBorder="1" applyAlignment="1">
      <alignment horizontal="center" vertical="center"/>
    </xf>
    <xf numFmtId="2" fontId="6" fillId="3" borderId="7" xfId="0" applyNumberFormat="1" applyFont="1" applyFill="1" applyBorder="1" applyAlignment="1">
      <alignment horizontal="center" vertical="center"/>
    </xf>
    <xf numFmtId="2" fontId="6" fillId="4" borderId="7" xfId="0" applyNumberFormat="1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65" fontId="7" fillId="0" borderId="0" xfId="2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1" fontId="6" fillId="0" borderId="21" xfId="0" applyNumberFormat="1" applyFont="1" applyFill="1" applyBorder="1" applyAlignment="1">
      <alignment horizontal="center" vertical="center"/>
    </xf>
    <xf numFmtId="1" fontId="7" fillId="0" borderId="21" xfId="0" applyNumberFormat="1" applyFont="1" applyFill="1" applyBorder="1" applyAlignment="1">
      <alignment vertical="center"/>
    </xf>
    <xf numFmtId="165" fontId="6" fillId="5" borderId="25" xfId="2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5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2" fontId="7" fillId="0" borderId="27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165" fontId="6" fillId="4" borderId="7" xfId="2" applyNumberFormat="1" applyFont="1" applyFill="1" applyBorder="1" applyAlignment="1">
      <alignment horizontal="center" vertical="center"/>
    </xf>
    <xf numFmtId="166" fontId="6" fillId="4" borderId="7" xfId="0" applyNumberFormat="1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left" vertical="center"/>
    </xf>
    <xf numFmtId="0" fontId="0" fillId="4" borderId="21" xfId="0" applyFill="1" applyBorder="1" applyAlignment="1">
      <alignment horizontal="center" vertical="center"/>
    </xf>
    <xf numFmtId="0" fontId="0" fillId="4" borderId="21" xfId="0" applyFill="1" applyBorder="1" applyAlignment="1">
      <alignment horizontal="left" vertical="center"/>
    </xf>
    <xf numFmtId="165" fontId="6" fillId="5" borderId="7" xfId="2" applyNumberFormat="1" applyFont="1" applyFill="1" applyBorder="1" applyAlignment="1">
      <alignment horizontal="center" vertical="center"/>
    </xf>
    <xf numFmtId="1" fontId="0" fillId="4" borderId="21" xfId="0" applyNumberFormat="1" applyFill="1" applyBorder="1" applyAlignment="1">
      <alignment horizontal="center" vertical="center"/>
    </xf>
    <xf numFmtId="165" fontId="0" fillId="4" borderId="21" xfId="0" applyNumberFormat="1" applyFill="1" applyBorder="1" applyAlignment="1">
      <alignment horizontal="center" vertical="center"/>
    </xf>
    <xf numFmtId="166" fontId="0" fillId="4" borderId="21" xfId="0" applyNumberForma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1" fontId="6" fillId="5" borderId="7" xfId="0" applyNumberFormat="1" applyFont="1" applyFill="1" applyBorder="1" applyAlignment="1">
      <alignment horizontal="center" vertical="center"/>
    </xf>
    <xf numFmtId="1" fontId="6" fillId="5" borderId="17" xfId="0" applyNumberFormat="1" applyFont="1" applyFill="1" applyBorder="1" applyAlignment="1">
      <alignment horizontal="center" vertical="center"/>
    </xf>
    <xf numFmtId="165" fontId="6" fillId="5" borderId="17" xfId="2" applyNumberFormat="1" applyFont="1" applyFill="1" applyBorder="1" applyAlignment="1">
      <alignment horizontal="center" vertical="center"/>
    </xf>
    <xf numFmtId="166" fontId="6" fillId="5" borderId="7" xfId="0" applyNumberFormat="1" applyFont="1" applyFill="1" applyBorder="1" applyAlignment="1">
      <alignment horizontal="center" vertical="center"/>
    </xf>
    <xf numFmtId="165" fontId="6" fillId="5" borderId="32" xfId="2" applyNumberFormat="1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left" vertical="center"/>
    </xf>
    <xf numFmtId="0" fontId="0" fillId="5" borderId="21" xfId="0" applyFill="1" applyBorder="1" applyAlignment="1">
      <alignment horizontal="center" vertical="center"/>
    </xf>
    <xf numFmtId="0" fontId="0" fillId="5" borderId="21" xfId="0" applyFill="1" applyBorder="1" applyAlignment="1">
      <alignment horizontal="left" vertical="center"/>
    </xf>
    <xf numFmtId="1" fontId="0" fillId="5" borderId="21" xfId="0" applyNumberForma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1" fontId="6" fillId="3" borderId="7" xfId="0" applyNumberFormat="1" applyFont="1" applyFill="1" applyBorder="1" applyAlignment="1">
      <alignment horizontal="center" vertical="center"/>
    </xf>
    <xf numFmtId="165" fontId="6" fillId="3" borderId="7" xfId="2" applyNumberFormat="1" applyFont="1" applyFill="1" applyBorder="1" applyAlignment="1">
      <alignment horizontal="center" vertical="center"/>
    </xf>
    <xf numFmtId="166" fontId="6" fillId="3" borderId="7" xfId="0" applyNumberFormat="1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left" vertical="center"/>
    </xf>
    <xf numFmtId="0" fontId="0" fillId="3" borderId="21" xfId="0" applyFill="1" applyBorder="1" applyAlignment="1">
      <alignment horizontal="center" vertical="center"/>
    </xf>
    <xf numFmtId="0" fontId="0" fillId="3" borderId="21" xfId="0" applyFill="1" applyBorder="1" applyAlignment="1">
      <alignment horizontal="left" vertical="center"/>
    </xf>
    <xf numFmtId="1" fontId="0" fillId="3" borderId="21" xfId="0" applyNumberFormat="1" applyFill="1" applyBorder="1" applyAlignment="1">
      <alignment horizontal="center" vertical="center"/>
    </xf>
    <xf numFmtId="0" fontId="1" fillId="5" borderId="29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0" fillId="4" borderId="22" xfId="0" applyFill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2" fontId="6" fillId="0" borderId="9" xfId="0" applyNumberFormat="1" applyFont="1" applyFill="1" applyBorder="1" applyAlignment="1">
      <alignment horizontal="center" vertical="center"/>
    </xf>
    <xf numFmtId="2" fontId="6" fillId="0" borderId="10" xfId="0" applyNumberFormat="1" applyFont="1" applyFill="1" applyBorder="1" applyAlignment="1">
      <alignment horizontal="center" vertical="center"/>
    </xf>
    <xf numFmtId="2" fontId="6" fillId="0" borderId="33" xfId="0" applyNumberFormat="1" applyFont="1" applyFill="1" applyBorder="1" applyAlignment="1">
      <alignment horizontal="center" vertical="center"/>
    </xf>
    <xf numFmtId="2" fontId="6" fillId="4" borderId="21" xfId="0" applyNumberFormat="1" applyFont="1" applyFill="1" applyBorder="1" applyAlignment="1">
      <alignment horizontal="center" vertical="center"/>
    </xf>
    <xf numFmtId="2" fontId="6" fillId="5" borderId="18" xfId="0" applyNumberFormat="1" applyFont="1" applyFill="1" applyBorder="1" applyAlignment="1">
      <alignment horizontal="center" vertical="center"/>
    </xf>
    <xf numFmtId="2" fontId="6" fillId="5" borderId="20" xfId="0" applyNumberFormat="1" applyFont="1" applyFill="1" applyBorder="1" applyAlignment="1">
      <alignment horizontal="center" vertical="center"/>
    </xf>
    <xf numFmtId="2" fontId="6" fillId="3" borderId="21" xfId="0" applyNumberFormat="1" applyFont="1" applyFill="1" applyBorder="1" applyAlignment="1">
      <alignment horizontal="center" vertical="center"/>
    </xf>
    <xf numFmtId="165" fontId="6" fillId="3" borderId="12" xfId="2" applyNumberFormat="1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1" fontId="7" fillId="0" borderId="34" xfId="0" applyNumberFormat="1" applyFont="1" applyFill="1" applyBorder="1" applyAlignment="1">
      <alignment horizontal="center" vertical="center"/>
    </xf>
    <xf numFmtId="1" fontId="7" fillId="0" borderId="24" xfId="0" applyNumberFormat="1" applyFont="1" applyFill="1" applyBorder="1" applyAlignment="1">
      <alignment horizontal="center" vertical="center"/>
    </xf>
    <xf numFmtId="1" fontId="7" fillId="0" borderId="35" xfId="0" applyNumberFormat="1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vertical="center"/>
    </xf>
    <xf numFmtId="2" fontId="6" fillId="3" borderId="12" xfId="0" applyNumberFormat="1" applyFont="1" applyFill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2" fontId="6" fillId="5" borderId="17" xfId="0" applyNumberFormat="1" applyFont="1" applyFill="1" applyBorder="1" applyAlignment="1">
      <alignment horizontal="center" vertical="center"/>
    </xf>
    <xf numFmtId="1" fontId="6" fillId="3" borderId="12" xfId="0" applyNumberFormat="1" applyFont="1" applyFill="1" applyBorder="1" applyAlignment="1">
      <alignment horizontal="center" vertical="center"/>
    </xf>
    <xf numFmtId="1" fontId="6" fillId="0" borderId="7" xfId="0" applyNumberFormat="1" applyFont="1" applyFill="1" applyBorder="1" applyAlignment="1">
      <alignment horizontal="center" vertical="center"/>
    </xf>
    <xf numFmtId="1" fontId="6" fillId="0" borderId="24" xfId="0" applyNumberFormat="1" applyFont="1" applyFill="1" applyBorder="1" applyAlignment="1">
      <alignment horizontal="center" vertical="center"/>
    </xf>
    <xf numFmtId="1" fontId="7" fillId="0" borderId="24" xfId="0" applyNumberFormat="1" applyFont="1" applyFill="1" applyBorder="1" applyAlignment="1">
      <alignment vertical="center"/>
    </xf>
    <xf numFmtId="1" fontId="6" fillId="3" borderId="5" xfId="0" applyNumberFormat="1" applyFont="1" applyFill="1" applyBorder="1" applyAlignment="1">
      <alignment horizontal="center" vertical="center"/>
    </xf>
    <xf numFmtId="1" fontId="6" fillId="5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1" fontId="6" fillId="5" borderId="16" xfId="0" applyNumberFormat="1" applyFont="1" applyFill="1" applyBorder="1" applyAlignment="1">
      <alignment horizontal="center" vertical="center"/>
    </xf>
    <xf numFmtId="2" fontId="7" fillId="0" borderId="24" xfId="0" applyNumberFormat="1" applyFont="1" applyFill="1" applyBorder="1" applyAlignment="1">
      <alignment horizontal="center" vertical="center"/>
    </xf>
    <xf numFmtId="165" fontId="6" fillId="0" borderId="7" xfId="2" applyNumberFormat="1" applyFont="1" applyFill="1" applyBorder="1" applyAlignment="1">
      <alignment horizontal="center" vertical="center"/>
    </xf>
    <xf numFmtId="165" fontId="6" fillId="3" borderId="5" xfId="2" applyNumberFormat="1" applyFont="1" applyFill="1" applyBorder="1" applyAlignment="1">
      <alignment horizontal="center" vertical="center"/>
    </xf>
    <xf numFmtId="165" fontId="6" fillId="5" borderId="1" xfId="2" applyNumberFormat="1" applyFont="1" applyFill="1" applyBorder="1" applyAlignment="1">
      <alignment horizontal="center" vertical="center"/>
    </xf>
    <xf numFmtId="165" fontId="6" fillId="0" borderId="1" xfId="2" applyNumberFormat="1" applyFont="1" applyFill="1" applyBorder="1" applyAlignment="1">
      <alignment horizontal="center" vertical="center"/>
    </xf>
    <xf numFmtId="165" fontId="9" fillId="3" borderId="1" xfId="2" applyNumberFormat="1" applyFont="1" applyFill="1" applyBorder="1" applyAlignment="1">
      <alignment horizontal="center" vertical="center"/>
    </xf>
    <xf numFmtId="165" fontId="6" fillId="5" borderId="16" xfId="2" applyNumberFormat="1" applyFont="1" applyFill="1" applyBorder="1" applyAlignment="1">
      <alignment horizontal="center" vertical="center"/>
    </xf>
    <xf numFmtId="166" fontId="6" fillId="3" borderId="12" xfId="0" applyNumberFormat="1" applyFont="1" applyFill="1" applyBorder="1" applyAlignment="1">
      <alignment horizontal="center" vertical="center"/>
    </xf>
    <xf numFmtId="166" fontId="6" fillId="0" borderId="7" xfId="0" applyNumberFormat="1" applyFont="1" applyFill="1" applyBorder="1" applyAlignment="1">
      <alignment horizontal="center" vertical="center"/>
    </xf>
    <xf numFmtId="166" fontId="6" fillId="5" borderId="1" xfId="0" applyNumberFormat="1" applyFont="1" applyFill="1" applyBorder="1" applyAlignment="1">
      <alignment horizontal="center" vertical="center"/>
    </xf>
    <xf numFmtId="166" fontId="6" fillId="5" borderId="18" xfId="0" applyNumberFormat="1" applyFont="1" applyFill="1" applyBorder="1" applyAlignment="1">
      <alignment horizontal="center" vertical="center"/>
    </xf>
    <xf numFmtId="166" fontId="6" fillId="5" borderId="17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 wrapText="1"/>
    </xf>
    <xf numFmtId="1" fontId="7" fillId="4" borderId="24" xfId="0" applyNumberFormat="1" applyFont="1" applyFill="1" applyBorder="1" applyAlignment="1">
      <alignment horizontal="center" vertical="center"/>
    </xf>
    <xf numFmtId="2" fontId="6" fillId="4" borderId="24" xfId="0" applyNumberFormat="1" applyFont="1" applyFill="1" applyBorder="1" applyAlignment="1">
      <alignment horizontal="center" vertical="center"/>
    </xf>
    <xf numFmtId="1" fontId="6" fillId="4" borderId="24" xfId="0" applyNumberFormat="1" applyFont="1" applyFill="1" applyBorder="1" applyAlignment="1">
      <alignment horizontal="center" vertical="center"/>
    </xf>
    <xf numFmtId="1" fontId="7" fillId="4" borderId="35" xfId="0" applyNumberFormat="1" applyFont="1" applyFill="1" applyBorder="1" applyAlignment="1">
      <alignment vertical="center"/>
    </xf>
    <xf numFmtId="1" fontId="7" fillId="4" borderId="24" xfId="0" applyNumberFormat="1" applyFont="1" applyFill="1" applyBorder="1" applyAlignment="1">
      <alignment vertical="center"/>
    </xf>
    <xf numFmtId="1" fontId="7" fillId="4" borderId="34" xfId="0" applyNumberFormat="1" applyFont="1" applyFill="1" applyBorder="1" applyAlignment="1">
      <alignment vertical="center"/>
    </xf>
    <xf numFmtId="165" fontId="7" fillId="4" borderId="24" xfId="2" applyNumberFormat="1" applyFont="1" applyFill="1" applyBorder="1" applyAlignment="1">
      <alignment horizontal="center" vertical="center"/>
    </xf>
    <xf numFmtId="165" fontId="7" fillId="4" borderId="35" xfId="2" applyNumberFormat="1" applyFont="1" applyFill="1" applyBorder="1" applyAlignment="1">
      <alignment horizontal="center" vertical="center"/>
    </xf>
    <xf numFmtId="2" fontId="7" fillId="4" borderId="24" xfId="0" applyNumberFormat="1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1" fontId="7" fillId="5" borderId="24" xfId="0" applyNumberFormat="1" applyFont="1" applyFill="1" applyBorder="1" applyAlignment="1">
      <alignment horizontal="center" vertical="center"/>
    </xf>
    <xf numFmtId="2" fontId="6" fillId="5" borderId="21" xfId="0" applyNumberFormat="1" applyFont="1" applyFill="1" applyBorder="1" applyAlignment="1">
      <alignment horizontal="center" vertical="center"/>
    </xf>
    <xf numFmtId="1" fontId="6" fillId="5" borderId="24" xfId="0" applyNumberFormat="1" applyFont="1" applyFill="1" applyBorder="1" applyAlignment="1">
      <alignment horizontal="center" vertical="center"/>
    </xf>
    <xf numFmtId="165" fontId="7" fillId="5" borderId="24" xfId="2" applyNumberFormat="1" applyFont="1" applyFill="1" applyBorder="1" applyAlignment="1">
      <alignment horizontal="center" vertical="center"/>
    </xf>
    <xf numFmtId="2" fontId="7" fillId="5" borderId="24" xfId="0" applyNumberFormat="1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10" fontId="7" fillId="0" borderId="0" xfId="0" applyNumberFormat="1" applyFont="1" applyFill="1" applyBorder="1" applyAlignment="1">
      <alignment horizontal="center" vertical="center"/>
    </xf>
    <xf numFmtId="10" fontId="0" fillId="5" borderId="0" xfId="0" applyNumberFormat="1" applyFill="1" applyAlignment="1">
      <alignment horizontal="center" vertical="center"/>
    </xf>
    <xf numFmtId="165" fontId="0" fillId="5" borderId="21" xfId="0" applyNumberFormat="1" applyFill="1" applyBorder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165" fontId="0" fillId="3" borderId="21" xfId="0" applyNumberFormat="1" applyFill="1" applyBorder="1" applyAlignment="1">
      <alignment horizontal="center" vertical="center"/>
    </xf>
    <xf numFmtId="10" fontId="0" fillId="3" borderId="0" xfId="0" applyNumberFormat="1" applyFill="1" applyAlignment="1">
      <alignment horizontal="center" vertical="center"/>
    </xf>
    <xf numFmtId="10" fontId="6" fillId="0" borderId="0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>
      <alignment vertical="center"/>
    </xf>
    <xf numFmtId="0" fontId="7" fillId="4" borderId="11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165" fontId="6" fillId="3" borderId="38" xfId="2" applyNumberFormat="1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5" borderId="40" xfId="0" applyFont="1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2" fontId="6" fillId="3" borderId="13" xfId="0" applyNumberFormat="1" applyFont="1" applyFill="1" applyBorder="1" applyAlignment="1">
      <alignment horizontal="center" vertical="center"/>
    </xf>
    <xf numFmtId="1" fontId="6" fillId="3" borderId="43" xfId="0" applyNumberFormat="1" applyFont="1" applyFill="1" applyBorder="1" applyAlignment="1">
      <alignment horizontal="center" vertical="center"/>
    </xf>
    <xf numFmtId="1" fontId="6" fillId="4" borderId="38" xfId="0" applyNumberFormat="1" applyFont="1" applyFill="1" applyBorder="1" applyAlignment="1">
      <alignment horizontal="center" vertical="center"/>
    </xf>
    <xf numFmtId="1" fontId="6" fillId="3" borderId="38" xfId="0" applyNumberFormat="1" applyFont="1" applyFill="1" applyBorder="1" applyAlignment="1">
      <alignment horizontal="center" vertical="center"/>
    </xf>
    <xf numFmtId="1" fontId="6" fillId="5" borderId="38" xfId="0" applyNumberFormat="1" applyFont="1" applyFill="1" applyBorder="1" applyAlignment="1">
      <alignment horizontal="center" vertical="center"/>
    </xf>
    <xf numFmtId="1" fontId="6" fillId="0" borderId="38" xfId="0" applyNumberFormat="1" applyFont="1" applyFill="1" applyBorder="1" applyAlignment="1">
      <alignment horizontal="center" vertical="center"/>
    </xf>
    <xf numFmtId="0" fontId="6" fillId="5" borderId="44" xfId="0" applyFont="1" applyFill="1" applyBorder="1" applyAlignment="1">
      <alignment horizontal="center" vertical="center"/>
    </xf>
    <xf numFmtId="165" fontId="6" fillId="3" borderId="14" xfId="2" applyNumberFormat="1" applyFont="1" applyFill="1" applyBorder="1" applyAlignment="1">
      <alignment horizontal="center" vertical="center"/>
    </xf>
    <xf numFmtId="165" fontId="6" fillId="3" borderId="41" xfId="2" applyNumberFormat="1" applyFont="1" applyFill="1" applyBorder="1" applyAlignment="1">
      <alignment horizontal="center" vertical="center"/>
    </xf>
    <xf numFmtId="165" fontId="6" fillId="4" borderId="25" xfId="2" applyNumberFormat="1" applyFont="1" applyFill="1" applyBorder="1" applyAlignment="1">
      <alignment horizontal="center" vertical="center"/>
    </xf>
    <xf numFmtId="165" fontId="6" fillId="3" borderId="25" xfId="2" applyNumberFormat="1" applyFont="1" applyFill="1" applyBorder="1" applyAlignment="1">
      <alignment horizontal="center" vertical="center"/>
    </xf>
    <xf numFmtId="165" fontId="6" fillId="0" borderId="25" xfId="2" applyNumberFormat="1" applyFont="1" applyFill="1" applyBorder="1" applyAlignment="1">
      <alignment horizontal="center" vertical="center"/>
    </xf>
    <xf numFmtId="165" fontId="6" fillId="5" borderId="42" xfId="2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165" fontId="7" fillId="4" borderId="34" xfId="2" applyNumberFormat="1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/>
    </xf>
    <xf numFmtId="0" fontId="7" fillId="5" borderId="3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5" borderId="30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1" fontId="7" fillId="3" borderId="24" xfId="0" applyNumberFormat="1" applyFont="1" applyFill="1" applyBorder="1" applyAlignment="1">
      <alignment horizontal="center" vertical="center"/>
    </xf>
    <xf numFmtId="2" fontId="6" fillId="3" borderId="24" xfId="0" applyNumberFormat="1" applyFont="1" applyFill="1" applyBorder="1" applyAlignment="1">
      <alignment horizontal="center" vertical="center"/>
    </xf>
    <xf numFmtId="1" fontId="6" fillId="3" borderId="24" xfId="0" applyNumberFormat="1" applyFont="1" applyFill="1" applyBorder="1" applyAlignment="1">
      <alignment horizontal="center" vertical="center"/>
    </xf>
    <xf numFmtId="1" fontId="7" fillId="3" borderId="35" xfId="0" applyNumberFormat="1" applyFont="1" applyFill="1" applyBorder="1" applyAlignment="1">
      <alignment vertical="center"/>
    </xf>
    <xf numFmtId="1" fontId="7" fillId="3" borderId="24" xfId="0" applyNumberFormat="1" applyFont="1" applyFill="1" applyBorder="1" applyAlignment="1">
      <alignment vertical="center"/>
    </xf>
    <xf numFmtId="1" fontId="7" fillId="3" borderId="34" xfId="0" applyNumberFormat="1" applyFont="1" applyFill="1" applyBorder="1" applyAlignment="1">
      <alignment vertical="center"/>
    </xf>
    <xf numFmtId="165" fontId="7" fillId="3" borderId="24" xfId="2" applyNumberFormat="1" applyFont="1" applyFill="1" applyBorder="1" applyAlignment="1">
      <alignment horizontal="center" vertical="center"/>
    </xf>
    <xf numFmtId="2" fontId="7" fillId="3" borderId="24" xfId="0" applyNumberFormat="1" applyFont="1" applyFill="1" applyBorder="1" applyAlignment="1">
      <alignment horizontal="center" vertical="center"/>
    </xf>
    <xf numFmtId="165" fontId="6" fillId="3" borderId="43" xfId="2" applyNumberFormat="1" applyFont="1" applyFill="1" applyBorder="1" applyAlignment="1">
      <alignment horizontal="center" vertical="center"/>
    </xf>
    <xf numFmtId="165" fontId="6" fillId="4" borderId="38" xfId="2" applyNumberFormat="1" applyFont="1" applyFill="1" applyBorder="1" applyAlignment="1">
      <alignment horizontal="center" vertical="center"/>
    </xf>
    <xf numFmtId="165" fontId="6" fillId="5" borderId="38" xfId="2" applyNumberFormat="1" applyFont="1" applyFill="1" applyBorder="1" applyAlignment="1">
      <alignment horizontal="center" vertical="center"/>
    </xf>
    <xf numFmtId="165" fontId="6" fillId="0" borderId="38" xfId="2" applyNumberFormat="1" applyFont="1" applyFill="1" applyBorder="1" applyAlignment="1">
      <alignment horizontal="center" vertical="center"/>
    </xf>
    <xf numFmtId="165" fontId="6" fillId="5" borderId="44" xfId="2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7" fillId="3" borderId="21" xfId="1" applyFont="1" applyFill="1" applyBorder="1" applyAlignment="1">
      <alignment horizontal="left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7" fillId="5" borderId="21" xfId="1" applyFont="1" applyFill="1" applyBorder="1" applyAlignment="1">
      <alignment horizontal="left" vertical="center"/>
    </xf>
    <xf numFmtId="0" fontId="4" fillId="5" borderId="23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165" fontId="0" fillId="5" borderId="0" xfId="0" applyNumberFormat="1" applyFill="1" applyBorder="1" applyAlignment="1">
      <alignment horizontal="center" vertical="center"/>
    </xf>
    <xf numFmtId="165" fontId="0" fillId="3" borderId="0" xfId="0" applyNumberFormat="1" applyFill="1" applyBorder="1" applyAlignment="1">
      <alignment horizontal="center" vertical="center"/>
    </xf>
    <xf numFmtId="1" fontId="7" fillId="0" borderId="35" xfId="2" applyNumberFormat="1" applyFont="1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0" fillId="5" borderId="48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5" fillId="4" borderId="48" xfId="0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/>
    </xf>
    <xf numFmtId="0" fontId="6" fillId="5" borderId="48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0" fillId="4" borderId="48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1" fontId="7" fillId="5" borderId="21" xfId="2" applyNumberFormat="1" applyFont="1" applyFill="1" applyBorder="1" applyAlignment="1">
      <alignment horizontal="center" vertical="center"/>
    </xf>
    <xf numFmtId="1" fontId="7" fillId="3" borderId="21" xfId="2" applyNumberFormat="1" applyFont="1" applyFill="1" applyBorder="1" applyAlignment="1">
      <alignment horizontal="center" vertical="center"/>
    </xf>
    <xf numFmtId="10" fontId="0" fillId="4" borderId="0" xfId="0" applyNumberFormat="1" applyFill="1" applyAlignment="1">
      <alignment horizontal="center" vertical="center"/>
    </xf>
    <xf numFmtId="0" fontId="7" fillId="4" borderId="23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2" fontId="7" fillId="0" borderId="0" xfId="2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10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" fontId="0" fillId="0" borderId="0" xfId="0" applyNumberForma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1" fontId="7" fillId="0" borderId="21" xfId="2" applyNumberFormat="1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/>
    </xf>
    <xf numFmtId="0" fontId="0" fillId="0" borderId="26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6" fillId="0" borderId="26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0" fillId="0" borderId="30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7" fillId="4" borderId="45" xfId="0" applyFont="1" applyFill="1" applyBorder="1" applyAlignment="1">
      <alignment horizontal="center" vertical="center" wrapText="1"/>
    </xf>
    <xf numFmtId="0" fontId="7" fillId="4" borderId="36" xfId="0" applyFont="1" applyFill="1" applyBorder="1" applyAlignment="1">
      <alignment horizontal="center" vertical="center" wrapText="1"/>
    </xf>
    <xf numFmtId="0" fontId="7" fillId="4" borderId="46" xfId="0" applyFont="1" applyFill="1" applyBorder="1" applyAlignment="1">
      <alignment horizontal="center" vertical="center" wrapText="1"/>
    </xf>
    <xf numFmtId="0" fontId="4" fillId="5" borderId="30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7" fillId="5" borderId="30" xfId="0" applyFont="1" applyFill="1" applyBorder="1" applyAlignment="1">
      <alignment horizontal="center" vertical="center" wrapText="1"/>
    </xf>
    <xf numFmtId="0" fontId="7" fillId="5" borderId="28" xfId="0" applyFont="1" applyFill="1" applyBorder="1" applyAlignment="1">
      <alignment horizontal="center" vertical="center" wrapText="1"/>
    </xf>
    <xf numFmtId="0" fontId="7" fillId="5" borderId="45" xfId="0" applyFont="1" applyFill="1" applyBorder="1" applyAlignment="1">
      <alignment horizontal="center" vertical="center" wrapText="1"/>
    </xf>
    <xf numFmtId="0" fontId="7" fillId="5" borderId="36" xfId="0" applyFont="1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center" vertical="center" wrapText="1"/>
    </xf>
    <xf numFmtId="0" fontId="7" fillId="5" borderId="31" xfId="0" applyFont="1" applyFill="1" applyBorder="1" applyAlignment="1">
      <alignment horizontal="center" vertical="center" wrapText="1"/>
    </xf>
    <xf numFmtId="0" fontId="7" fillId="5" borderId="35" xfId="0" applyFont="1" applyFill="1" applyBorder="1" applyAlignment="1">
      <alignment horizontal="center" vertical="center" wrapText="1"/>
    </xf>
    <xf numFmtId="0" fontId="7" fillId="5" borderId="34" xfId="0" applyFont="1" applyFill="1" applyBorder="1" applyAlignment="1">
      <alignment horizontal="center" vertical="center" wrapText="1"/>
    </xf>
    <xf numFmtId="0" fontId="7" fillId="5" borderId="46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 wrapText="1"/>
    </xf>
  </cellXfs>
  <cellStyles count="3">
    <cellStyle name="Good" xfId="1" builtinId="26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230"/>
  <sheetViews>
    <sheetView tabSelected="1" zoomScaleNormal="100" zoomScaleSheetLayoutView="25" zoomScalePageLayoutView="25" workbookViewId="0">
      <pane xSplit="2" ySplit="4" topLeftCell="C5" activePane="bottomRight" state="frozenSplit"/>
      <selection pane="topRight" activeCell="C1" sqref="C1"/>
      <selection pane="bottomLeft" activeCell="A3" sqref="A3"/>
      <selection pane="bottomRight" activeCell="I231" sqref="I231"/>
    </sheetView>
  </sheetViews>
  <sheetFormatPr defaultRowHeight="15" x14ac:dyDescent="0.25"/>
  <cols>
    <col min="1" max="1" width="6.28515625" style="1" customWidth="1"/>
    <col min="2" max="2" width="46.7109375" style="18" customWidth="1"/>
    <col min="3" max="4" width="9.140625" style="1"/>
    <col min="5" max="8" width="9.140625" style="115"/>
    <col min="9" max="9" width="18.85546875" style="115" customWidth="1"/>
    <col min="10" max="12" width="9.140625" style="1"/>
    <col min="13" max="15" width="9.140625" style="115"/>
    <col min="16" max="16" width="7.85546875" style="1" customWidth="1"/>
    <col min="17" max="17" width="8.28515625" style="1" customWidth="1"/>
    <col min="18" max="18" width="7.7109375" style="1" customWidth="1"/>
    <col min="19" max="19" width="7.42578125" style="1" customWidth="1"/>
    <col min="20" max="20" width="7.28515625" style="1" customWidth="1"/>
    <col min="21" max="21" width="8.140625" style="115" customWidth="1"/>
    <col min="22" max="23" width="7.85546875" style="115" customWidth="1"/>
    <col min="24" max="24" width="16.140625" style="115" customWidth="1"/>
    <col min="25" max="25" width="14.85546875" style="115" customWidth="1"/>
    <col min="26" max="29" width="12.28515625" style="1" customWidth="1"/>
    <col min="30" max="30" width="12.42578125" style="115" customWidth="1"/>
    <col min="31" max="33" width="12.28515625" style="117" customWidth="1"/>
    <col min="34" max="38" width="10.85546875" style="1" customWidth="1"/>
    <col min="39" max="41" width="10.85546875" style="115" customWidth="1"/>
    <col min="42" max="46" width="10.85546875" style="1" customWidth="1"/>
    <col min="47" max="49" width="10.85546875" style="115" customWidth="1"/>
    <col min="50" max="50" width="16.140625" style="115" customWidth="1"/>
    <col min="51" max="51" width="11.28515625" style="1" customWidth="1"/>
    <col min="52" max="52" width="12.140625" style="1" customWidth="1"/>
    <col min="53" max="53" width="11.85546875" style="1" customWidth="1"/>
    <col min="54" max="54" width="11.140625" style="1" customWidth="1"/>
    <col min="55" max="55" width="11.28515625" style="1" customWidth="1"/>
    <col min="56" max="58" width="11.28515625" style="115" customWidth="1"/>
    <col min="59" max="60" width="11.140625" style="1" customWidth="1"/>
    <col min="61" max="61" width="11.42578125" style="1" customWidth="1"/>
    <col min="62" max="62" width="11" style="1" customWidth="1"/>
    <col min="63" max="63" width="11.28515625" style="1" customWidth="1"/>
    <col min="64" max="66" width="10.85546875" style="115" customWidth="1"/>
    <col min="67" max="69" width="10.140625" style="1" bestFit="1" customWidth="1"/>
    <col min="70" max="72" width="10.140625" style="115" customWidth="1"/>
    <col min="73" max="73" width="13.5703125" style="115" customWidth="1"/>
    <col min="74" max="74" width="15" style="115" customWidth="1"/>
    <col min="75" max="75" width="15.42578125" style="115" customWidth="1"/>
    <col min="76" max="77" width="20.140625" style="1" customWidth="1"/>
    <col min="78" max="78" width="12.7109375" style="1" customWidth="1"/>
    <col min="79" max="79" width="13.7109375" style="1" customWidth="1"/>
    <col min="80" max="80" width="14.5703125" style="1" customWidth="1"/>
    <col min="81" max="81" width="11.28515625" style="1" customWidth="1"/>
    <col min="82" max="82" width="9.140625" style="1"/>
    <col min="83" max="83" width="10" style="1" customWidth="1"/>
    <col min="84" max="85" width="9.42578125" style="1" customWidth="1"/>
    <col min="86" max="16384" width="9.140625" style="1"/>
  </cols>
  <sheetData>
    <row r="1" spans="1:85" ht="16.5" thickBot="1" x14ac:dyDescent="0.3">
      <c r="A1" s="374" t="s">
        <v>380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</row>
    <row r="2" spans="1:85" ht="97.5" customHeight="1" thickBot="1" x14ac:dyDescent="0.3">
      <c r="A2" s="379"/>
      <c r="B2" s="380"/>
      <c r="C2" s="356" t="s">
        <v>65</v>
      </c>
      <c r="D2" s="356"/>
      <c r="E2" s="356"/>
      <c r="F2" s="356"/>
      <c r="G2" s="356"/>
      <c r="H2" s="356"/>
      <c r="I2" s="358" t="s">
        <v>297</v>
      </c>
      <c r="J2" s="356" t="s">
        <v>66</v>
      </c>
      <c r="K2" s="356"/>
      <c r="L2" s="356"/>
      <c r="M2" s="356"/>
      <c r="N2" s="356"/>
      <c r="O2" s="356"/>
      <c r="P2" s="360" t="s">
        <v>67</v>
      </c>
      <c r="Q2" s="356"/>
      <c r="R2" s="356"/>
      <c r="S2" s="356"/>
      <c r="T2" s="356"/>
      <c r="U2" s="356"/>
      <c r="V2" s="356"/>
      <c r="W2" s="361"/>
      <c r="X2" s="356" t="s">
        <v>299</v>
      </c>
      <c r="Y2" s="358" t="s">
        <v>300</v>
      </c>
      <c r="Z2" s="356" t="s">
        <v>378</v>
      </c>
      <c r="AA2" s="356"/>
      <c r="AB2" s="356"/>
      <c r="AC2" s="356"/>
      <c r="AD2" s="356"/>
      <c r="AE2" s="356"/>
      <c r="AF2" s="356"/>
      <c r="AG2" s="356"/>
      <c r="AH2" s="360" t="s">
        <v>302</v>
      </c>
      <c r="AI2" s="356"/>
      <c r="AJ2" s="356"/>
      <c r="AK2" s="356"/>
      <c r="AL2" s="356"/>
      <c r="AM2" s="356"/>
      <c r="AN2" s="356"/>
      <c r="AO2" s="361"/>
      <c r="AP2" s="356" t="s">
        <v>303</v>
      </c>
      <c r="AQ2" s="356"/>
      <c r="AR2" s="356"/>
      <c r="AS2" s="356"/>
      <c r="AT2" s="356"/>
      <c r="AU2" s="356"/>
      <c r="AV2" s="356"/>
      <c r="AW2" s="356"/>
      <c r="AX2" s="358" t="s">
        <v>304</v>
      </c>
      <c r="AY2" s="356" t="s">
        <v>315</v>
      </c>
      <c r="AZ2" s="356"/>
      <c r="BA2" s="356"/>
      <c r="BB2" s="356"/>
      <c r="BC2" s="356"/>
      <c r="BD2" s="356"/>
      <c r="BE2" s="356"/>
      <c r="BF2" s="356"/>
      <c r="BG2" s="360" t="s">
        <v>218</v>
      </c>
      <c r="BH2" s="356"/>
      <c r="BI2" s="356"/>
      <c r="BJ2" s="356"/>
      <c r="BK2" s="356"/>
      <c r="BL2" s="356"/>
      <c r="BM2" s="356"/>
      <c r="BN2" s="361"/>
      <c r="BO2" s="360" t="s">
        <v>313</v>
      </c>
      <c r="BP2" s="356"/>
      <c r="BQ2" s="356"/>
      <c r="BR2" s="356"/>
      <c r="BS2" s="356"/>
      <c r="BT2" s="361"/>
      <c r="BU2" s="358" t="s">
        <v>310</v>
      </c>
      <c r="BV2" s="358" t="s">
        <v>312</v>
      </c>
      <c r="BW2" s="358" t="s">
        <v>311</v>
      </c>
      <c r="BX2" s="358" t="s">
        <v>306</v>
      </c>
      <c r="BY2" s="358" t="s">
        <v>307</v>
      </c>
      <c r="BZ2" s="360" t="s">
        <v>323</v>
      </c>
      <c r="CA2" s="361"/>
      <c r="CB2" s="364" t="s">
        <v>321</v>
      </c>
      <c r="CC2" s="366"/>
      <c r="CD2" s="364" t="s">
        <v>320</v>
      </c>
      <c r="CE2" s="365"/>
      <c r="CF2" s="365"/>
      <c r="CG2" s="366"/>
    </row>
    <row r="3" spans="1:85" s="7" customFormat="1" ht="34.5" customHeight="1" thickBot="1" x14ac:dyDescent="0.3">
      <c r="A3" s="381"/>
      <c r="B3" s="382"/>
      <c r="C3" s="357"/>
      <c r="D3" s="357"/>
      <c r="E3" s="357"/>
      <c r="F3" s="357"/>
      <c r="G3" s="357"/>
      <c r="H3" s="357"/>
      <c r="I3" s="359"/>
      <c r="J3" s="357"/>
      <c r="K3" s="357"/>
      <c r="L3" s="357"/>
      <c r="M3" s="357"/>
      <c r="N3" s="357"/>
      <c r="O3" s="357"/>
      <c r="P3" s="362"/>
      <c r="Q3" s="357"/>
      <c r="R3" s="357"/>
      <c r="S3" s="357"/>
      <c r="T3" s="357"/>
      <c r="U3" s="357"/>
      <c r="V3" s="357"/>
      <c r="W3" s="363"/>
      <c r="X3" s="357"/>
      <c r="Y3" s="359"/>
      <c r="Z3" s="357"/>
      <c r="AA3" s="357"/>
      <c r="AB3" s="357"/>
      <c r="AC3" s="357"/>
      <c r="AD3" s="357"/>
      <c r="AE3" s="357"/>
      <c r="AF3" s="357"/>
      <c r="AG3" s="357"/>
      <c r="AH3" s="362"/>
      <c r="AI3" s="357"/>
      <c r="AJ3" s="357"/>
      <c r="AK3" s="357"/>
      <c r="AL3" s="357"/>
      <c r="AM3" s="357"/>
      <c r="AN3" s="357"/>
      <c r="AO3" s="363"/>
      <c r="AP3" s="357"/>
      <c r="AQ3" s="357"/>
      <c r="AR3" s="357"/>
      <c r="AS3" s="357"/>
      <c r="AT3" s="357"/>
      <c r="AU3" s="357"/>
      <c r="AV3" s="357"/>
      <c r="AW3" s="357"/>
      <c r="AX3" s="359"/>
      <c r="AY3" s="357"/>
      <c r="AZ3" s="357"/>
      <c r="BA3" s="357"/>
      <c r="BB3" s="357"/>
      <c r="BC3" s="357"/>
      <c r="BD3" s="357"/>
      <c r="BE3" s="357"/>
      <c r="BF3" s="357"/>
      <c r="BG3" s="362"/>
      <c r="BH3" s="357"/>
      <c r="BI3" s="357"/>
      <c r="BJ3" s="357"/>
      <c r="BK3" s="357"/>
      <c r="BL3" s="357"/>
      <c r="BM3" s="357"/>
      <c r="BN3" s="363"/>
      <c r="BO3" s="362"/>
      <c r="BP3" s="357"/>
      <c r="BQ3" s="357"/>
      <c r="BR3" s="357"/>
      <c r="BS3" s="357"/>
      <c r="BT3" s="363"/>
      <c r="BU3" s="359"/>
      <c r="BV3" s="359"/>
      <c r="BW3" s="359"/>
      <c r="BX3" s="373"/>
      <c r="BY3" s="373"/>
      <c r="BZ3" s="371"/>
      <c r="CA3" s="372"/>
      <c r="CB3" s="369"/>
      <c r="CC3" s="370"/>
      <c r="CD3" s="367" t="s">
        <v>317</v>
      </c>
      <c r="CE3" s="368"/>
      <c r="CF3" s="367" t="s">
        <v>318</v>
      </c>
      <c r="CG3" s="368"/>
    </row>
    <row r="4" spans="1:85" s="119" customFormat="1" ht="41.25" customHeight="1" thickBot="1" x14ac:dyDescent="0.3">
      <c r="A4" s="103" t="s">
        <v>59</v>
      </c>
      <c r="B4" s="120" t="s">
        <v>0</v>
      </c>
      <c r="C4" s="103" t="s">
        <v>60</v>
      </c>
      <c r="D4" s="103" t="s">
        <v>61</v>
      </c>
      <c r="E4" s="103" t="s">
        <v>62</v>
      </c>
      <c r="F4" s="334" t="s">
        <v>234</v>
      </c>
      <c r="G4" s="103" t="s">
        <v>266</v>
      </c>
      <c r="H4" s="335" t="s">
        <v>296</v>
      </c>
      <c r="I4" s="103" t="s">
        <v>296</v>
      </c>
      <c r="J4" s="103" t="s">
        <v>60</v>
      </c>
      <c r="K4" s="103" t="s">
        <v>61</v>
      </c>
      <c r="L4" s="103" t="s">
        <v>62</v>
      </c>
      <c r="M4" s="103" t="s">
        <v>234</v>
      </c>
      <c r="N4" s="103" t="s">
        <v>266</v>
      </c>
      <c r="O4" s="335" t="s">
        <v>296</v>
      </c>
      <c r="P4" s="103" t="s">
        <v>63</v>
      </c>
      <c r="Q4" s="103" t="s">
        <v>64</v>
      </c>
      <c r="R4" s="103" t="s">
        <v>60</v>
      </c>
      <c r="S4" s="103" t="s">
        <v>61</v>
      </c>
      <c r="T4" s="103" t="s">
        <v>62</v>
      </c>
      <c r="U4" s="103" t="s">
        <v>234</v>
      </c>
      <c r="V4" s="103" t="s">
        <v>266</v>
      </c>
      <c r="W4" s="103" t="s">
        <v>296</v>
      </c>
      <c r="X4" s="103" t="s">
        <v>296</v>
      </c>
      <c r="Y4" s="335" t="s">
        <v>296</v>
      </c>
      <c r="Z4" s="352" t="s">
        <v>182</v>
      </c>
      <c r="AA4" s="352" t="s">
        <v>183</v>
      </c>
      <c r="AB4" s="352" t="s">
        <v>184</v>
      </c>
      <c r="AC4" s="352" t="s">
        <v>185</v>
      </c>
      <c r="AD4" s="352" t="s">
        <v>186</v>
      </c>
      <c r="AE4" s="352" t="s">
        <v>294</v>
      </c>
      <c r="AF4" s="352" t="s">
        <v>295</v>
      </c>
      <c r="AG4" s="352" t="s">
        <v>301</v>
      </c>
      <c r="AH4" s="352" t="s">
        <v>182</v>
      </c>
      <c r="AI4" s="352" t="s">
        <v>183</v>
      </c>
      <c r="AJ4" s="352" t="s">
        <v>184</v>
      </c>
      <c r="AK4" s="352" t="s">
        <v>185</v>
      </c>
      <c r="AL4" s="352" t="s">
        <v>186</v>
      </c>
      <c r="AM4" s="352" t="s">
        <v>294</v>
      </c>
      <c r="AN4" s="352" t="s">
        <v>295</v>
      </c>
      <c r="AO4" s="352" t="s">
        <v>301</v>
      </c>
      <c r="AP4" s="352" t="s">
        <v>182</v>
      </c>
      <c r="AQ4" s="352" t="s">
        <v>183</v>
      </c>
      <c r="AR4" s="352" t="s">
        <v>184</v>
      </c>
      <c r="AS4" s="352" t="s">
        <v>185</v>
      </c>
      <c r="AT4" s="352" t="s">
        <v>186</v>
      </c>
      <c r="AU4" s="352" t="s">
        <v>294</v>
      </c>
      <c r="AV4" s="352" t="s">
        <v>295</v>
      </c>
      <c r="AW4" s="352" t="s">
        <v>301</v>
      </c>
      <c r="AX4" s="352" t="s">
        <v>305</v>
      </c>
      <c r="AY4" s="352" t="s">
        <v>182</v>
      </c>
      <c r="AZ4" s="352" t="s">
        <v>183</v>
      </c>
      <c r="BA4" s="352" t="s">
        <v>184</v>
      </c>
      <c r="BB4" s="352" t="s">
        <v>185</v>
      </c>
      <c r="BC4" s="352" t="s">
        <v>187</v>
      </c>
      <c r="BD4" s="352" t="s">
        <v>294</v>
      </c>
      <c r="BE4" s="352" t="s">
        <v>295</v>
      </c>
      <c r="BF4" s="352" t="s">
        <v>301</v>
      </c>
      <c r="BG4" s="352" t="s">
        <v>182</v>
      </c>
      <c r="BH4" s="352" t="s">
        <v>183</v>
      </c>
      <c r="BI4" s="352" t="s">
        <v>184</v>
      </c>
      <c r="BJ4" s="352" t="s">
        <v>185</v>
      </c>
      <c r="BK4" s="352" t="s">
        <v>187</v>
      </c>
      <c r="BL4" s="352" t="s">
        <v>294</v>
      </c>
      <c r="BM4" s="352" t="s">
        <v>295</v>
      </c>
      <c r="BN4" s="352" t="s">
        <v>301</v>
      </c>
      <c r="BO4" s="103" t="s">
        <v>60</v>
      </c>
      <c r="BP4" s="103" t="s">
        <v>314</v>
      </c>
      <c r="BQ4" s="103" t="s">
        <v>62</v>
      </c>
      <c r="BR4" s="103" t="s">
        <v>234</v>
      </c>
      <c r="BS4" s="103" t="s">
        <v>266</v>
      </c>
      <c r="BT4" s="103" t="s">
        <v>296</v>
      </c>
      <c r="BU4" s="103" t="s">
        <v>296</v>
      </c>
      <c r="BV4" s="103" t="s">
        <v>296</v>
      </c>
      <c r="BW4" s="103" t="s">
        <v>296</v>
      </c>
      <c r="BX4" s="359"/>
      <c r="BY4" s="359"/>
      <c r="BZ4" s="353" t="s">
        <v>316</v>
      </c>
      <c r="CA4" s="354" t="s">
        <v>319</v>
      </c>
      <c r="CB4" s="353" t="s">
        <v>316</v>
      </c>
      <c r="CC4" s="354" t="s">
        <v>319</v>
      </c>
      <c r="CD4" s="119" t="s">
        <v>316</v>
      </c>
      <c r="CE4" s="354" t="s">
        <v>319</v>
      </c>
      <c r="CF4" s="119" t="s">
        <v>316</v>
      </c>
      <c r="CG4" s="354" t="s">
        <v>319</v>
      </c>
    </row>
    <row r="5" spans="1:85" s="9" customFormat="1" x14ac:dyDescent="0.25">
      <c r="A5" s="8">
        <v>1</v>
      </c>
      <c r="B5" s="25" t="s">
        <v>1</v>
      </c>
      <c r="C5" s="175">
        <v>0</v>
      </c>
      <c r="D5" s="26">
        <v>0</v>
      </c>
      <c r="E5" s="26">
        <v>0</v>
      </c>
      <c r="F5" s="26">
        <v>2</v>
      </c>
      <c r="G5" s="26">
        <v>8</v>
      </c>
      <c r="H5" s="27">
        <v>11</v>
      </c>
      <c r="I5" s="240">
        <v>22</v>
      </c>
      <c r="J5" s="175">
        <v>71</v>
      </c>
      <c r="K5" s="26">
        <v>159</v>
      </c>
      <c r="L5" s="26">
        <v>182</v>
      </c>
      <c r="M5" s="26">
        <v>215</v>
      </c>
      <c r="N5" s="26">
        <v>169</v>
      </c>
      <c r="O5" s="151">
        <v>200</v>
      </c>
      <c r="P5" s="175">
        <v>36</v>
      </c>
      <c r="Q5" s="26">
        <v>18</v>
      </c>
      <c r="R5" s="26">
        <v>14</v>
      </c>
      <c r="S5" s="26">
        <v>48</v>
      </c>
      <c r="T5" s="26">
        <v>41</v>
      </c>
      <c r="U5" s="26">
        <v>61</v>
      </c>
      <c r="V5" s="26">
        <v>8</v>
      </c>
      <c r="W5" s="151">
        <v>13</v>
      </c>
      <c r="X5" s="249">
        <v>0</v>
      </c>
      <c r="Y5" s="240">
        <v>39</v>
      </c>
      <c r="Z5" s="175">
        <f>(18.93+23.54)/2</f>
        <v>21.234999999999999</v>
      </c>
      <c r="AA5" s="26">
        <f>(22.26+39.24)/2</f>
        <v>30.75</v>
      </c>
      <c r="AB5" s="26">
        <f>(22.26+51.43)/2</f>
        <v>36.844999999999999</v>
      </c>
      <c r="AC5" s="26">
        <f>(47.77+32.49)/2</f>
        <v>40.130000000000003</v>
      </c>
      <c r="AD5" s="26">
        <f>(32.49+39.7)/2</f>
        <v>36.094999999999999</v>
      </c>
      <c r="AE5" s="251">
        <v>37.42</v>
      </c>
      <c r="AF5" s="251">
        <v>43.06</v>
      </c>
      <c r="AG5" s="182">
        <v>47.97</v>
      </c>
      <c r="AH5" s="190">
        <v>202616</v>
      </c>
      <c r="AI5" s="28">
        <v>194241</v>
      </c>
      <c r="AJ5" s="28">
        <v>244845</v>
      </c>
      <c r="AK5" s="28">
        <v>406834</v>
      </c>
      <c r="AL5" s="28">
        <v>337796</v>
      </c>
      <c r="AM5" s="28">
        <v>373817</v>
      </c>
      <c r="AN5" s="28">
        <v>396441</v>
      </c>
      <c r="AO5" s="186">
        <v>466251</v>
      </c>
      <c r="AP5" s="190">
        <v>11367</v>
      </c>
      <c r="AQ5" s="28">
        <v>10084</v>
      </c>
      <c r="AR5" s="28">
        <v>15720</v>
      </c>
      <c r="AS5" s="28">
        <v>38938</v>
      </c>
      <c r="AT5" s="28">
        <v>53493</v>
      </c>
      <c r="AU5" s="28">
        <v>68986</v>
      </c>
      <c r="AV5" s="28">
        <v>14058</v>
      </c>
      <c r="AW5" s="29">
        <v>15983</v>
      </c>
      <c r="AX5" s="252">
        <v>89998</v>
      </c>
      <c r="AY5" s="196">
        <f t="shared" ref="AY5:BF5" si="0">AP5/AH5</f>
        <v>5.6101196351719507E-2</v>
      </c>
      <c r="AZ5" s="30">
        <f t="shared" si="0"/>
        <v>5.1914889235537297E-2</v>
      </c>
      <c r="BA5" s="30">
        <f t="shared" si="0"/>
        <v>6.4203884089934452E-2</v>
      </c>
      <c r="BB5" s="30">
        <f t="shared" si="0"/>
        <v>9.5709798099470542E-2</v>
      </c>
      <c r="BC5" s="30">
        <f t="shared" si="0"/>
        <v>0.15835889116508189</v>
      </c>
      <c r="BD5" s="30">
        <f t="shared" si="0"/>
        <v>0.18454484413496444</v>
      </c>
      <c r="BE5" s="30">
        <f t="shared" si="0"/>
        <v>3.5460509886717062E-2</v>
      </c>
      <c r="BF5" s="171">
        <f t="shared" si="0"/>
        <v>3.4279819238993592E-2</v>
      </c>
      <c r="BG5" s="175" t="s">
        <v>188</v>
      </c>
      <c r="BH5" s="31">
        <f t="shared" ref="BH5:BN5" si="1">(AZ5-AY5)*100</f>
        <v>-0.41863071161822096</v>
      </c>
      <c r="BI5" s="31">
        <f t="shared" si="1"/>
        <v>1.2288994854397155</v>
      </c>
      <c r="BJ5" s="31">
        <f t="shared" si="1"/>
        <v>3.1505914009536089</v>
      </c>
      <c r="BK5" s="31">
        <f t="shared" si="1"/>
        <v>6.264909306561135</v>
      </c>
      <c r="BL5" s="31">
        <f t="shared" si="1"/>
        <v>2.6185952969882549</v>
      </c>
      <c r="BM5" s="31">
        <f t="shared" si="1"/>
        <v>-14.908433424824738</v>
      </c>
      <c r="BN5" s="201">
        <f t="shared" si="1"/>
        <v>-0.11806906477234702</v>
      </c>
      <c r="BO5" s="196">
        <f t="shared" ref="BO5:BT6" si="2">R5/J5</f>
        <v>0.19718309859154928</v>
      </c>
      <c r="BP5" s="30">
        <f t="shared" si="2"/>
        <v>0.30188679245283018</v>
      </c>
      <c r="BQ5" s="30">
        <f t="shared" si="2"/>
        <v>0.22527472527472528</v>
      </c>
      <c r="BR5" s="30">
        <f t="shared" si="2"/>
        <v>0.28372093023255812</v>
      </c>
      <c r="BS5" s="30">
        <f t="shared" si="2"/>
        <v>4.7337278106508875E-2</v>
      </c>
      <c r="BT5" s="258">
        <f t="shared" si="2"/>
        <v>6.5000000000000002E-2</v>
      </c>
      <c r="BU5" s="259">
        <f>X5/O5</f>
        <v>0</v>
      </c>
      <c r="BV5" s="259">
        <f>Y5/O5</f>
        <v>0.19500000000000001</v>
      </c>
      <c r="BW5" s="259">
        <f>(W5+X5+Y5)/O5</f>
        <v>0.26</v>
      </c>
      <c r="BX5" s="259">
        <f>(AG5-AF5)/AF5</f>
        <v>0.11402693915466781</v>
      </c>
      <c r="BY5" s="289">
        <f>(O5-N5)/N5</f>
        <v>0.18343195266272189</v>
      </c>
      <c r="BZ5" s="196" t="s">
        <v>322</v>
      </c>
      <c r="CA5" s="258"/>
      <c r="CB5" s="196"/>
      <c r="CC5" s="299" t="s">
        <v>322</v>
      </c>
      <c r="CD5" s="323"/>
      <c r="CE5" s="298" t="s">
        <v>322</v>
      </c>
      <c r="CF5" s="298" t="s">
        <v>322</v>
      </c>
      <c r="CG5" s="299"/>
    </row>
    <row r="6" spans="1:85" s="11" customFormat="1" x14ac:dyDescent="0.25">
      <c r="A6" s="10">
        <v>2</v>
      </c>
      <c r="B6" s="32" t="s">
        <v>2</v>
      </c>
      <c r="C6" s="33">
        <v>1</v>
      </c>
      <c r="D6" s="34">
        <v>1</v>
      </c>
      <c r="E6" s="34">
        <v>1</v>
      </c>
      <c r="F6" s="34">
        <v>1</v>
      </c>
      <c r="G6" s="34">
        <v>2</v>
      </c>
      <c r="H6" s="35">
        <v>0</v>
      </c>
      <c r="I6" s="36">
        <v>2</v>
      </c>
      <c r="J6" s="33">
        <v>1</v>
      </c>
      <c r="K6" s="34">
        <v>1</v>
      </c>
      <c r="L6" s="34">
        <v>1</v>
      </c>
      <c r="M6" s="34">
        <v>2</v>
      </c>
      <c r="N6" s="34">
        <v>4</v>
      </c>
      <c r="O6" s="72">
        <v>2</v>
      </c>
      <c r="P6" s="33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72">
        <v>0</v>
      </c>
      <c r="X6" s="244">
        <v>0</v>
      </c>
      <c r="Y6" s="36">
        <v>0</v>
      </c>
      <c r="Z6" s="33"/>
      <c r="AA6" s="34" t="s">
        <v>68</v>
      </c>
      <c r="AB6" s="34" t="s">
        <v>70</v>
      </c>
      <c r="AC6" s="34" t="s">
        <v>69</v>
      </c>
      <c r="AD6" s="34" t="s">
        <v>69</v>
      </c>
      <c r="AE6" s="70" t="s">
        <v>69</v>
      </c>
      <c r="AF6" s="70" t="s">
        <v>281</v>
      </c>
      <c r="AG6" s="109" t="s">
        <v>329</v>
      </c>
      <c r="AH6" s="37"/>
      <c r="AI6" s="38"/>
      <c r="AJ6" s="38">
        <v>5681</v>
      </c>
      <c r="AK6" s="38">
        <v>7775</v>
      </c>
      <c r="AL6" s="38">
        <v>5945</v>
      </c>
      <c r="AM6" s="38">
        <v>5701.36</v>
      </c>
      <c r="AN6" s="38">
        <v>6543</v>
      </c>
      <c r="AO6" s="129">
        <v>6776.13</v>
      </c>
      <c r="AP6" s="37"/>
      <c r="AQ6" s="38"/>
      <c r="AR6" s="38">
        <v>99.7</v>
      </c>
      <c r="AS6" s="38">
        <v>33.29</v>
      </c>
      <c r="AT6" s="38">
        <v>257.83</v>
      </c>
      <c r="AU6" s="38">
        <v>126.89</v>
      </c>
      <c r="AV6" s="38">
        <v>45</v>
      </c>
      <c r="AW6" s="39">
        <v>34.67</v>
      </c>
      <c r="AX6" s="253">
        <v>34.67</v>
      </c>
      <c r="AY6" s="40"/>
      <c r="AZ6" s="41"/>
      <c r="BA6" s="41">
        <f t="shared" ref="BA6:BC7" si="3">AR6/AJ6</f>
        <v>1.7549727160711143E-2</v>
      </c>
      <c r="BB6" s="41">
        <f t="shared" si="3"/>
        <v>4.2816720257234722E-3</v>
      </c>
      <c r="BC6" s="41">
        <f t="shared" si="3"/>
        <v>4.336921783010933E-2</v>
      </c>
      <c r="BD6" s="41">
        <f t="shared" ref="BD6:BE65" si="4">AU6/AM6</f>
        <v>2.2256093283006161E-2</v>
      </c>
      <c r="BE6" s="41">
        <f>AV6/AN6</f>
        <v>6.8775790921595595E-3</v>
      </c>
      <c r="BF6" s="130">
        <f>AW6/AO6</f>
        <v>5.1164897957978964E-3</v>
      </c>
      <c r="BG6" s="33" t="s">
        <v>188</v>
      </c>
      <c r="BH6" s="43"/>
      <c r="BI6" s="43"/>
      <c r="BJ6" s="43">
        <f>(BB6-BA6)*100</f>
        <v>-1.3268055134987671</v>
      </c>
      <c r="BK6" s="43">
        <f>(BC6-BB6)*100</f>
        <v>3.9087545804385857</v>
      </c>
      <c r="BL6" s="43">
        <f>(BD6-BC6)*100</f>
        <v>-2.1113124547103168</v>
      </c>
      <c r="BM6" s="43">
        <f>(BE6-BD6)*100</f>
        <v>-1.5378514190846602</v>
      </c>
      <c r="BN6" s="131">
        <f t="shared" ref="BM6:BN53" si="5">(BF6-BE6)*100</f>
        <v>-0.17610892963616631</v>
      </c>
      <c r="BO6" s="40">
        <f t="shared" si="2"/>
        <v>0</v>
      </c>
      <c r="BP6" s="41">
        <f t="shared" si="2"/>
        <v>0</v>
      </c>
      <c r="BQ6" s="41">
        <f t="shared" si="2"/>
        <v>0</v>
      </c>
      <c r="BR6" s="41">
        <f t="shared" si="2"/>
        <v>0</v>
      </c>
      <c r="BS6" s="41">
        <f t="shared" si="2"/>
        <v>0</v>
      </c>
      <c r="BT6" s="42">
        <f t="shared" si="2"/>
        <v>0</v>
      </c>
      <c r="BU6" s="260">
        <f t="shared" ref="BU6:BU61" si="6">X6/O6</f>
        <v>0</v>
      </c>
      <c r="BV6" s="260">
        <f t="shared" ref="BV6:BV61" si="7">Y6/O6</f>
        <v>0</v>
      </c>
      <c r="BW6" s="260">
        <f t="shared" ref="BW6:BW61" si="8">(W6+X6+Y6)/O6</f>
        <v>0</v>
      </c>
      <c r="BX6" s="260"/>
      <c r="BY6" s="290">
        <f t="shared" ref="BY6:BY61" si="9">(O6-N6)/N6</f>
        <v>-0.5</v>
      </c>
      <c r="BZ6" s="40"/>
      <c r="CA6" s="42" t="s">
        <v>322</v>
      </c>
      <c r="CB6" s="40" t="s">
        <v>322</v>
      </c>
      <c r="CC6" s="300"/>
      <c r="CD6" s="324"/>
      <c r="CE6" s="294" t="s">
        <v>322</v>
      </c>
      <c r="CF6" s="294"/>
      <c r="CG6" s="300" t="s">
        <v>322</v>
      </c>
    </row>
    <row r="7" spans="1:85" s="9" customFormat="1" x14ac:dyDescent="0.25">
      <c r="A7" s="12">
        <v>3</v>
      </c>
      <c r="B7" s="17" t="s">
        <v>3</v>
      </c>
      <c r="C7" s="2">
        <v>1</v>
      </c>
      <c r="D7" s="3">
        <v>1</v>
      </c>
      <c r="E7" s="3">
        <v>1</v>
      </c>
      <c r="F7" s="3">
        <v>1</v>
      </c>
      <c r="G7" s="3"/>
      <c r="H7" s="4">
        <v>1</v>
      </c>
      <c r="I7" s="6">
        <v>73</v>
      </c>
      <c r="J7" s="2">
        <v>351</v>
      </c>
      <c r="K7" s="3">
        <v>790</v>
      </c>
      <c r="L7" s="3">
        <v>929</v>
      </c>
      <c r="M7" s="3">
        <v>1630</v>
      </c>
      <c r="N7" s="3"/>
      <c r="O7" s="104">
        <v>1172</v>
      </c>
      <c r="P7" s="2">
        <v>140</v>
      </c>
      <c r="Q7" s="3">
        <v>84</v>
      </c>
      <c r="R7" s="3">
        <v>97</v>
      </c>
      <c r="S7" s="3">
        <v>173</v>
      </c>
      <c r="T7" s="3">
        <v>139</v>
      </c>
      <c r="U7" s="3">
        <v>182</v>
      </c>
      <c r="V7" s="3"/>
      <c r="W7" s="104">
        <v>59</v>
      </c>
      <c r="X7" s="245">
        <v>165</v>
      </c>
      <c r="Y7" s="6">
        <v>9</v>
      </c>
      <c r="Z7" s="2">
        <v>20.83</v>
      </c>
      <c r="AA7" s="44">
        <v>24.69</v>
      </c>
      <c r="AB7" s="3">
        <v>33.409999999999997</v>
      </c>
      <c r="AC7" s="3">
        <v>32.15</v>
      </c>
      <c r="AD7" s="3">
        <v>33.950000000000003</v>
      </c>
      <c r="AE7" s="44">
        <v>36.18</v>
      </c>
      <c r="AF7" s="44"/>
      <c r="AG7" s="108">
        <v>40.630000000000003</v>
      </c>
      <c r="AH7" s="19">
        <v>677327</v>
      </c>
      <c r="AI7" s="20">
        <v>705024</v>
      </c>
      <c r="AJ7" s="20">
        <v>891514</v>
      </c>
      <c r="AK7" s="20">
        <v>1230035</v>
      </c>
      <c r="AL7" s="20">
        <v>949497</v>
      </c>
      <c r="AM7" s="20">
        <v>1072870</v>
      </c>
      <c r="AN7" s="20"/>
      <c r="AO7" s="152">
        <v>1256000</v>
      </c>
      <c r="AP7" s="19">
        <v>95416</v>
      </c>
      <c r="AQ7" s="20">
        <v>74353</v>
      </c>
      <c r="AR7" s="20">
        <v>92106</v>
      </c>
      <c r="AS7" s="20">
        <v>206468</v>
      </c>
      <c r="AT7" s="20">
        <v>270177</v>
      </c>
      <c r="AU7" s="20">
        <v>269333</v>
      </c>
      <c r="AV7" s="20"/>
      <c r="AW7" s="21">
        <v>21406</v>
      </c>
      <c r="AX7" s="254">
        <v>350065</v>
      </c>
      <c r="AY7" s="45">
        <f>AP7/AH7</f>
        <v>0.14087139594317072</v>
      </c>
      <c r="AZ7" s="46">
        <f>AQ7/AI7</f>
        <v>0.10546165804284677</v>
      </c>
      <c r="BA7" s="46">
        <f t="shared" si="3"/>
        <v>0.10331413752335913</v>
      </c>
      <c r="BB7" s="46">
        <f t="shared" si="3"/>
        <v>0.16785538622884716</v>
      </c>
      <c r="BC7" s="46">
        <f t="shared" si="3"/>
        <v>0.28454750251975519</v>
      </c>
      <c r="BD7" s="46">
        <f t="shared" si="4"/>
        <v>0.25103973454379375</v>
      </c>
      <c r="BE7" s="46"/>
      <c r="BF7" s="153">
        <f t="shared" ref="BF7:BF62" si="10">AW7/AO7</f>
        <v>1.7042993630573249E-2</v>
      </c>
      <c r="BG7" s="2" t="s">
        <v>188</v>
      </c>
      <c r="BH7" s="48">
        <f t="shared" ref="BH7:BL8" si="11">(AZ7-AY7)*100</f>
        <v>-3.5409737900323952</v>
      </c>
      <c r="BI7" s="48">
        <f t="shared" si="11"/>
        <v>-0.21475205194876335</v>
      </c>
      <c r="BJ7" s="48">
        <f t="shared" si="11"/>
        <v>6.4541248705488021</v>
      </c>
      <c r="BK7" s="48">
        <f t="shared" si="11"/>
        <v>11.669211629090803</v>
      </c>
      <c r="BL7" s="48">
        <f t="shared" si="11"/>
        <v>-3.3507767975961444</v>
      </c>
      <c r="BM7" s="48"/>
      <c r="BN7" s="154"/>
      <c r="BO7" s="45">
        <f t="shared" ref="BO7:BR8" si="12">R7/J7</f>
        <v>0.27635327635327633</v>
      </c>
      <c r="BP7" s="46">
        <f t="shared" si="12"/>
        <v>0.2189873417721519</v>
      </c>
      <c r="BQ7" s="46">
        <f t="shared" si="12"/>
        <v>0.1496232508073197</v>
      </c>
      <c r="BR7" s="46">
        <f t="shared" si="12"/>
        <v>0.1116564417177914</v>
      </c>
      <c r="BS7" s="46"/>
      <c r="BT7" s="47">
        <f t="shared" ref="BT7:BT62" si="13">W7/O7</f>
        <v>5.0341296928327645E-2</v>
      </c>
      <c r="BU7" s="261">
        <f t="shared" si="6"/>
        <v>0.1407849829351536</v>
      </c>
      <c r="BV7" s="261">
        <f t="shared" si="7"/>
        <v>7.6791808873720134E-3</v>
      </c>
      <c r="BW7" s="261">
        <f t="shared" si="8"/>
        <v>0.19880546075085323</v>
      </c>
      <c r="BX7" s="261"/>
      <c r="BY7" s="239"/>
      <c r="BZ7" s="45"/>
      <c r="CA7" s="47" t="s">
        <v>322</v>
      </c>
      <c r="CB7" s="45"/>
      <c r="CC7" s="301"/>
      <c r="CD7" s="325"/>
      <c r="CE7" s="127" t="s">
        <v>322</v>
      </c>
      <c r="CF7" s="127"/>
      <c r="CG7" s="301" t="s">
        <v>322</v>
      </c>
    </row>
    <row r="8" spans="1:85" s="9" customFormat="1" ht="16.5" customHeight="1" x14ac:dyDescent="0.25">
      <c r="A8" s="12">
        <v>4</v>
      </c>
      <c r="B8" s="17" t="s">
        <v>348</v>
      </c>
      <c r="C8" s="2">
        <v>0</v>
      </c>
      <c r="D8" s="3">
        <v>0</v>
      </c>
      <c r="E8" s="3">
        <v>0</v>
      </c>
      <c r="F8" s="3">
        <v>0</v>
      </c>
      <c r="G8" s="3">
        <v>0</v>
      </c>
      <c r="H8" s="4">
        <v>0</v>
      </c>
      <c r="I8" s="6">
        <v>22</v>
      </c>
      <c r="J8" s="2">
        <v>109</v>
      </c>
      <c r="K8" s="3">
        <v>158</v>
      </c>
      <c r="L8" s="3">
        <v>216</v>
      </c>
      <c r="M8" s="3">
        <v>348</v>
      </c>
      <c r="N8" s="3">
        <v>357</v>
      </c>
      <c r="O8" s="104">
        <v>135</v>
      </c>
      <c r="P8" s="2">
        <v>85</v>
      </c>
      <c r="Q8" s="3">
        <v>60</v>
      </c>
      <c r="R8" s="3">
        <v>40</v>
      </c>
      <c r="S8" s="3">
        <v>30</v>
      </c>
      <c r="T8" s="3">
        <v>30</v>
      </c>
      <c r="U8" s="3">
        <v>12</v>
      </c>
      <c r="V8" s="3">
        <v>27</v>
      </c>
      <c r="W8" s="104">
        <v>27</v>
      </c>
      <c r="X8" s="245">
        <v>26</v>
      </c>
      <c r="Y8" s="6">
        <v>34</v>
      </c>
      <c r="Z8" s="5">
        <v>20</v>
      </c>
      <c r="AA8" s="49">
        <v>26.67</v>
      </c>
      <c r="AB8" s="3">
        <v>30.48</v>
      </c>
      <c r="AC8" s="3">
        <v>41.51</v>
      </c>
      <c r="AD8" s="3">
        <v>41.51</v>
      </c>
      <c r="AE8" s="44">
        <v>37.590000000000003</v>
      </c>
      <c r="AF8" s="44">
        <v>37.590000000000003</v>
      </c>
      <c r="AG8" s="108">
        <v>37.590000000000003</v>
      </c>
      <c r="AH8" s="19">
        <v>76886.45</v>
      </c>
      <c r="AI8" s="20">
        <v>71332.97</v>
      </c>
      <c r="AJ8" s="20">
        <v>126101.67</v>
      </c>
      <c r="AK8" s="20">
        <v>186068.58</v>
      </c>
      <c r="AL8" s="20">
        <v>192119.79</v>
      </c>
      <c r="AM8" s="20">
        <v>192337.37</v>
      </c>
      <c r="AN8" s="20">
        <v>177297.42</v>
      </c>
      <c r="AO8" s="152">
        <v>187672.33</v>
      </c>
      <c r="AP8" s="19">
        <v>15102.59</v>
      </c>
      <c r="AQ8" s="20">
        <v>13310.17</v>
      </c>
      <c r="AR8" s="20">
        <v>22922.06</v>
      </c>
      <c r="AS8" s="20">
        <v>34553.019999999997</v>
      </c>
      <c r="AT8" s="20">
        <v>44862.21</v>
      </c>
      <c r="AU8" s="20">
        <v>54890.18</v>
      </c>
      <c r="AV8" s="20">
        <v>14442.6</v>
      </c>
      <c r="AW8" s="21">
        <v>8723.48</v>
      </c>
      <c r="AX8" s="254">
        <v>57919.54</v>
      </c>
      <c r="AY8" s="45">
        <f>AP8/AH8</f>
        <v>0.19642719881071374</v>
      </c>
      <c r="AZ8" s="46">
        <f>AQ8/AI8</f>
        <v>0.18659211862340794</v>
      </c>
      <c r="BA8" s="46">
        <f t="shared" ref="BA8:BA17" si="14">AR8/AJ8</f>
        <v>0.18177443645274485</v>
      </c>
      <c r="BB8" s="46">
        <f>AS8/AK8</f>
        <v>0.18570045517625813</v>
      </c>
      <c r="BC8" s="46">
        <f>AT8/AL8</f>
        <v>0.23351165436939109</v>
      </c>
      <c r="BD8" s="46">
        <f t="shared" si="4"/>
        <v>0.28538489426157798</v>
      </c>
      <c r="BE8" s="46">
        <f t="shared" ref="BE8:BF65" si="15">AV8/AN8</f>
        <v>8.145973020927208E-2</v>
      </c>
      <c r="BF8" s="153">
        <f t="shared" si="10"/>
        <v>4.6482504906290661E-2</v>
      </c>
      <c r="BG8" s="2" t="s">
        <v>188</v>
      </c>
      <c r="BH8" s="48">
        <f t="shared" si="11"/>
        <v>-0.98350801873058058</v>
      </c>
      <c r="BI8" s="48">
        <f t="shared" si="11"/>
        <v>-0.48176821706630846</v>
      </c>
      <c r="BJ8" s="48">
        <f t="shared" si="11"/>
        <v>0.39260187235132804</v>
      </c>
      <c r="BK8" s="48">
        <f t="shared" si="11"/>
        <v>4.7811199193132952</v>
      </c>
      <c r="BL8" s="48">
        <f t="shared" si="11"/>
        <v>5.1873239892186893</v>
      </c>
      <c r="BM8" s="48">
        <f>(BE8-BD8)*100</f>
        <v>-20.392516405230591</v>
      </c>
      <c r="BN8" s="154">
        <f t="shared" si="5"/>
        <v>-3.4977225302981418</v>
      </c>
      <c r="BO8" s="45">
        <f t="shared" si="12"/>
        <v>0.3669724770642202</v>
      </c>
      <c r="BP8" s="46">
        <f t="shared" si="12"/>
        <v>0.189873417721519</v>
      </c>
      <c r="BQ8" s="46">
        <f t="shared" si="12"/>
        <v>0.1388888888888889</v>
      </c>
      <c r="BR8" s="46">
        <f t="shared" si="12"/>
        <v>3.4482758620689655E-2</v>
      </c>
      <c r="BS8" s="46">
        <f t="shared" ref="BS8:BS14" si="16">V8/N8</f>
        <v>7.5630252100840331E-2</v>
      </c>
      <c r="BT8" s="47">
        <f t="shared" si="13"/>
        <v>0.2</v>
      </c>
      <c r="BU8" s="261">
        <f t="shared" si="6"/>
        <v>0.19259259259259259</v>
      </c>
      <c r="BV8" s="261">
        <f t="shared" si="7"/>
        <v>0.25185185185185183</v>
      </c>
      <c r="BW8" s="261">
        <f t="shared" si="8"/>
        <v>0.64444444444444449</v>
      </c>
      <c r="BX8" s="261">
        <f t="shared" ref="BX8:BX61" si="17">(AG8-AF8)/AF8</f>
        <v>0</v>
      </c>
      <c r="BY8" s="239">
        <f t="shared" si="9"/>
        <v>-0.62184873949579833</v>
      </c>
      <c r="BZ8" s="45" t="s">
        <v>322</v>
      </c>
      <c r="CA8" s="47"/>
      <c r="CB8" s="45"/>
      <c r="CC8" s="301" t="s">
        <v>322</v>
      </c>
      <c r="CD8" s="325" t="s">
        <v>322</v>
      </c>
      <c r="CE8" s="127"/>
      <c r="CF8" s="127"/>
      <c r="CG8" s="301" t="s">
        <v>322</v>
      </c>
    </row>
    <row r="9" spans="1:85" s="11" customFormat="1" ht="15" customHeight="1" x14ac:dyDescent="0.25">
      <c r="A9" s="10"/>
      <c r="B9" s="32" t="s">
        <v>99</v>
      </c>
      <c r="C9" s="33">
        <v>0</v>
      </c>
      <c r="D9" s="34">
        <v>0</v>
      </c>
      <c r="E9" s="34">
        <v>0</v>
      </c>
      <c r="F9" s="34">
        <v>0</v>
      </c>
      <c r="G9" s="34">
        <v>0</v>
      </c>
      <c r="H9" s="35">
        <v>0</v>
      </c>
      <c r="I9" s="36">
        <v>4</v>
      </c>
      <c r="J9" s="33">
        <v>0</v>
      </c>
      <c r="K9" s="34">
        <v>0</v>
      </c>
      <c r="L9" s="34">
        <v>16</v>
      </c>
      <c r="M9" s="34">
        <v>14</v>
      </c>
      <c r="N9" s="34">
        <v>12</v>
      </c>
      <c r="O9" s="72">
        <v>21</v>
      </c>
      <c r="P9" s="33"/>
      <c r="Q9" s="34"/>
      <c r="R9" s="34"/>
      <c r="S9" s="34">
        <v>0</v>
      </c>
      <c r="T9" s="34">
        <v>0</v>
      </c>
      <c r="U9" s="34">
        <v>0</v>
      </c>
      <c r="V9" s="34">
        <v>0</v>
      </c>
      <c r="W9" s="72">
        <v>4</v>
      </c>
      <c r="X9" s="244">
        <v>0</v>
      </c>
      <c r="Y9" s="36">
        <v>6</v>
      </c>
      <c r="Z9" s="33"/>
      <c r="AA9" s="34"/>
      <c r="AB9" s="70">
        <v>29</v>
      </c>
      <c r="AC9" s="70">
        <v>29</v>
      </c>
      <c r="AD9" s="70">
        <v>29</v>
      </c>
      <c r="AE9" s="70">
        <v>29</v>
      </c>
      <c r="AF9" s="70">
        <v>29</v>
      </c>
      <c r="AG9" s="109">
        <v>29</v>
      </c>
      <c r="AH9" s="37"/>
      <c r="AI9" s="38"/>
      <c r="AJ9" s="38"/>
      <c r="AK9" s="38"/>
      <c r="AL9" s="38">
        <v>18977</v>
      </c>
      <c r="AM9" s="38">
        <v>20438</v>
      </c>
      <c r="AN9" s="38">
        <v>18149</v>
      </c>
      <c r="AO9" s="129">
        <v>19804</v>
      </c>
      <c r="AP9" s="37"/>
      <c r="AQ9" s="38"/>
      <c r="AR9" s="38"/>
      <c r="AS9" s="38"/>
      <c r="AT9" s="38">
        <v>1868</v>
      </c>
      <c r="AU9" s="38">
        <v>2987</v>
      </c>
      <c r="AV9" s="38">
        <v>4410</v>
      </c>
      <c r="AW9" s="39">
        <v>1315</v>
      </c>
      <c r="AX9" s="253">
        <v>4965</v>
      </c>
      <c r="AY9" s="40"/>
      <c r="AZ9" s="41"/>
      <c r="BA9" s="41"/>
      <c r="BB9" s="41"/>
      <c r="BC9" s="41">
        <f>AT9/AL9</f>
        <v>9.8434947568108763E-2</v>
      </c>
      <c r="BD9" s="41">
        <f t="shared" si="4"/>
        <v>0.14614932968000782</v>
      </c>
      <c r="BE9" s="41">
        <f t="shared" si="15"/>
        <v>0.24298859441291532</v>
      </c>
      <c r="BF9" s="130">
        <f t="shared" si="10"/>
        <v>6.640072712583317E-2</v>
      </c>
      <c r="BG9" s="33" t="s">
        <v>188</v>
      </c>
      <c r="BH9" s="43"/>
      <c r="BI9" s="43"/>
      <c r="BJ9" s="43"/>
      <c r="BK9" s="43"/>
      <c r="BL9" s="43">
        <f>(BD9-BC9)*100</f>
        <v>4.7714382111899063</v>
      </c>
      <c r="BM9" s="43">
        <f>(BE9-BD9)*100</f>
        <v>9.6839264732907502</v>
      </c>
      <c r="BN9" s="131">
        <f t="shared" si="5"/>
        <v>-17.658786728708215</v>
      </c>
      <c r="BO9" s="40"/>
      <c r="BP9" s="41"/>
      <c r="BQ9" s="41">
        <f>T9/L9</f>
        <v>0</v>
      </c>
      <c r="BR9" s="41">
        <f>U9/M9</f>
        <v>0</v>
      </c>
      <c r="BS9" s="41">
        <f t="shared" si="16"/>
        <v>0</v>
      </c>
      <c r="BT9" s="42">
        <f t="shared" si="13"/>
        <v>0.19047619047619047</v>
      </c>
      <c r="BU9" s="260">
        <f t="shared" si="6"/>
        <v>0</v>
      </c>
      <c r="BV9" s="260">
        <f t="shared" si="7"/>
        <v>0.2857142857142857</v>
      </c>
      <c r="BW9" s="260">
        <f t="shared" si="8"/>
        <v>0.47619047619047616</v>
      </c>
      <c r="BX9" s="260">
        <f t="shared" si="17"/>
        <v>0</v>
      </c>
      <c r="BY9" s="290">
        <f t="shared" si="9"/>
        <v>0.75</v>
      </c>
      <c r="BZ9" s="40" t="s">
        <v>322</v>
      </c>
      <c r="CA9" s="42"/>
      <c r="CB9" s="40"/>
      <c r="CC9" s="300" t="s">
        <v>322</v>
      </c>
      <c r="CD9" s="324" t="s">
        <v>322</v>
      </c>
      <c r="CE9" s="294"/>
      <c r="CF9" s="294"/>
      <c r="CG9" s="300" t="s">
        <v>322</v>
      </c>
    </row>
    <row r="10" spans="1:85" s="11" customFormat="1" x14ac:dyDescent="0.25">
      <c r="A10" s="10"/>
      <c r="B10" s="32" t="s">
        <v>235</v>
      </c>
      <c r="C10" s="33"/>
      <c r="D10" s="34"/>
      <c r="E10" s="34"/>
      <c r="F10" s="34">
        <v>4</v>
      </c>
      <c r="G10" s="34">
        <v>4</v>
      </c>
      <c r="H10" s="35">
        <v>0</v>
      </c>
      <c r="I10" s="36">
        <v>4</v>
      </c>
      <c r="J10" s="33"/>
      <c r="K10" s="34"/>
      <c r="L10" s="34"/>
      <c r="M10" s="34">
        <v>17</v>
      </c>
      <c r="N10" s="34">
        <v>18</v>
      </c>
      <c r="O10" s="72">
        <v>18</v>
      </c>
      <c r="P10" s="33"/>
      <c r="Q10" s="34"/>
      <c r="R10" s="34"/>
      <c r="S10" s="34"/>
      <c r="T10" s="34"/>
      <c r="U10" s="34">
        <v>1</v>
      </c>
      <c r="V10" s="34">
        <v>0</v>
      </c>
      <c r="W10" s="72">
        <v>0</v>
      </c>
      <c r="X10" s="244">
        <v>0</v>
      </c>
      <c r="Y10" s="36">
        <v>0</v>
      </c>
      <c r="Z10" s="33"/>
      <c r="AA10" s="34"/>
      <c r="AB10" s="70"/>
      <c r="AC10" s="70"/>
      <c r="AD10" s="70"/>
      <c r="AE10" s="70" t="s">
        <v>293</v>
      </c>
      <c r="AF10" s="70" t="s">
        <v>80</v>
      </c>
      <c r="AG10" s="109" t="s">
        <v>78</v>
      </c>
      <c r="AH10" s="37"/>
      <c r="AI10" s="38"/>
      <c r="AJ10" s="38"/>
      <c r="AK10" s="38"/>
      <c r="AL10" s="38"/>
      <c r="AM10" s="38">
        <v>5473</v>
      </c>
      <c r="AN10" s="38">
        <v>7313.38</v>
      </c>
      <c r="AO10" s="129">
        <v>7734.23</v>
      </c>
      <c r="AP10" s="37"/>
      <c r="AQ10" s="38"/>
      <c r="AR10" s="38"/>
      <c r="AS10" s="38"/>
      <c r="AT10" s="38"/>
      <c r="AU10" s="38">
        <v>1692</v>
      </c>
      <c r="AV10" s="38">
        <v>2195</v>
      </c>
      <c r="AW10" s="39">
        <v>2286.9499999999998</v>
      </c>
      <c r="AX10" s="253">
        <v>8487.64</v>
      </c>
      <c r="AY10" s="40"/>
      <c r="AZ10" s="41"/>
      <c r="BA10" s="41"/>
      <c r="BB10" s="41"/>
      <c r="BC10" s="41"/>
      <c r="BD10" s="41">
        <f t="shared" si="4"/>
        <v>0.30915402886899324</v>
      </c>
      <c r="BE10" s="41">
        <f t="shared" si="15"/>
        <v>0.30013482138217895</v>
      </c>
      <c r="BF10" s="130">
        <f t="shared" si="10"/>
        <v>0.29569200812491997</v>
      </c>
      <c r="BG10" s="33"/>
      <c r="BH10" s="43"/>
      <c r="BI10" s="43"/>
      <c r="BJ10" s="43"/>
      <c r="BK10" s="43"/>
      <c r="BL10" s="43"/>
      <c r="BM10" s="43">
        <f>(BE10-BD10)*100</f>
        <v>-0.90192074868142846</v>
      </c>
      <c r="BN10" s="131">
        <f t="shared" si="5"/>
        <v>-0.44428132572589818</v>
      </c>
      <c r="BO10" s="40"/>
      <c r="BP10" s="41"/>
      <c r="BQ10" s="41"/>
      <c r="BR10" s="41">
        <f>U10/M10</f>
        <v>5.8823529411764705E-2</v>
      </c>
      <c r="BS10" s="41">
        <f t="shared" si="16"/>
        <v>0</v>
      </c>
      <c r="BT10" s="42">
        <f t="shared" si="13"/>
        <v>0</v>
      </c>
      <c r="BU10" s="260">
        <f t="shared" si="6"/>
        <v>0</v>
      </c>
      <c r="BV10" s="260">
        <f t="shared" si="7"/>
        <v>0</v>
      </c>
      <c r="BW10" s="260">
        <f t="shared" si="8"/>
        <v>0</v>
      </c>
      <c r="BX10" s="260"/>
      <c r="BY10" s="290">
        <f t="shared" si="9"/>
        <v>0</v>
      </c>
      <c r="BZ10" s="40"/>
      <c r="CA10" s="42"/>
      <c r="CB10" s="40" t="s">
        <v>322</v>
      </c>
      <c r="CC10" s="300"/>
      <c r="CD10" s="324" t="s">
        <v>322</v>
      </c>
      <c r="CE10" s="294"/>
      <c r="CF10" s="294"/>
      <c r="CG10" s="300" t="s">
        <v>322</v>
      </c>
    </row>
    <row r="11" spans="1:85" s="11" customFormat="1" x14ac:dyDescent="0.25">
      <c r="A11" s="10"/>
      <c r="B11" s="32" t="s">
        <v>236</v>
      </c>
      <c r="C11" s="33"/>
      <c r="D11" s="34"/>
      <c r="E11" s="34"/>
      <c r="F11" s="34">
        <v>1</v>
      </c>
      <c r="G11" s="34">
        <v>1</v>
      </c>
      <c r="H11" s="35">
        <v>0</v>
      </c>
      <c r="I11" s="36">
        <v>1</v>
      </c>
      <c r="J11" s="33"/>
      <c r="K11" s="34"/>
      <c r="L11" s="34"/>
      <c r="M11" s="34">
        <v>8</v>
      </c>
      <c r="N11" s="34">
        <v>11</v>
      </c>
      <c r="O11" s="72">
        <v>9</v>
      </c>
      <c r="P11" s="33"/>
      <c r="Q11" s="34"/>
      <c r="R11" s="34"/>
      <c r="S11" s="34"/>
      <c r="T11" s="34"/>
      <c r="U11" s="34">
        <v>0</v>
      </c>
      <c r="V11" s="34">
        <v>0</v>
      </c>
      <c r="W11" s="72">
        <v>0</v>
      </c>
      <c r="X11" s="244">
        <v>4</v>
      </c>
      <c r="Y11" s="36">
        <v>3</v>
      </c>
      <c r="Z11" s="33"/>
      <c r="AA11" s="34"/>
      <c r="AB11" s="70"/>
      <c r="AC11" s="70"/>
      <c r="AD11" s="70"/>
      <c r="AE11" s="70">
        <v>26.34</v>
      </c>
      <c r="AF11" s="70">
        <v>38.29</v>
      </c>
      <c r="AG11" s="109">
        <v>37.590000000000003</v>
      </c>
      <c r="AH11" s="37"/>
      <c r="AI11" s="38"/>
      <c r="AJ11" s="38"/>
      <c r="AK11" s="38"/>
      <c r="AL11" s="38"/>
      <c r="AM11" s="38">
        <v>3225.6</v>
      </c>
      <c r="AN11" s="38">
        <v>3284.48</v>
      </c>
      <c r="AO11" s="129">
        <v>3410</v>
      </c>
      <c r="AP11" s="37"/>
      <c r="AQ11" s="38"/>
      <c r="AR11" s="38"/>
      <c r="AS11" s="38"/>
      <c r="AT11" s="38"/>
      <c r="AU11" s="38">
        <v>732.3</v>
      </c>
      <c r="AV11" s="38">
        <v>909.54</v>
      </c>
      <c r="AW11" s="39">
        <v>339.43</v>
      </c>
      <c r="AX11" s="253">
        <v>1616.87</v>
      </c>
      <c r="AY11" s="40"/>
      <c r="AZ11" s="41"/>
      <c r="BA11" s="41"/>
      <c r="BB11" s="41"/>
      <c r="BC11" s="41"/>
      <c r="BD11" s="41">
        <f t="shared" si="4"/>
        <v>0.22702752976190477</v>
      </c>
      <c r="BE11" s="41">
        <f t="shared" si="15"/>
        <v>0.27692054754481682</v>
      </c>
      <c r="BF11" s="130">
        <f t="shared" si="10"/>
        <v>9.9539589442815254E-2</v>
      </c>
      <c r="BG11" s="33"/>
      <c r="BH11" s="43"/>
      <c r="BI11" s="43"/>
      <c r="BJ11" s="43"/>
      <c r="BK11" s="43"/>
      <c r="BL11" s="43"/>
      <c r="BM11" s="43">
        <f>(BE11-BD11)*100</f>
        <v>4.989301778291205</v>
      </c>
      <c r="BN11" s="131">
        <f t="shared" si="5"/>
        <v>-17.738095810200154</v>
      </c>
      <c r="BO11" s="40"/>
      <c r="BP11" s="41"/>
      <c r="BQ11" s="41"/>
      <c r="BR11" s="41">
        <f>U11/M11</f>
        <v>0</v>
      </c>
      <c r="BS11" s="41">
        <f t="shared" si="16"/>
        <v>0</v>
      </c>
      <c r="BT11" s="42">
        <f t="shared" si="13"/>
        <v>0</v>
      </c>
      <c r="BU11" s="260">
        <f t="shared" si="6"/>
        <v>0.44444444444444442</v>
      </c>
      <c r="BV11" s="260">
        <f t="shared" si="7"/>
        <v>0.33333333333333331</v>
      </c>
      <c r="BW11" s="260">
        <f t="shared" si="8"/>
        <v>0.77777777777777779</v>
      </c>
      <c r="BX11" s="260">
        <f t="shared" si="17"/>
        <v>-1.8281535648994405E-2</v>
      </c>
      <c r="BY11" s="290">
        <f t="shared" si="9"/>
        <v>-0.18181818181818182</v>
      </c>
      <c r="BZ11" s="40" t="s">
        <v>322</v>
      </c>
      <c r="CA11" s="42"/>
      <c r="CB11" s="40"/>
      <c r="CC11" s="300" t="s">
        <v>322</v>
      </c>
      <c r="CD11" s="324" t="s">
        <v>322</v>
      </c>
      <c r="CE11" s="294"/>
      <c r="CF11" s="294"/>
      <c r="CG11" s="300" t="s">
        <v>322</v>
      </c>
    </row>
    <row r="12" spans="1:85" s="14" customFormat="1" x14ac:dyDescent="0.25">
      <c r="A12" s="13">
        <v>5</v>
      </c>
      <c r="B12" s="50" t="s">
        <v>350</v>
      </c>
      <c r="C12" s="51"/>
      <c r="D12" s="52"/>
      <c r="E12" s="52"/>
      <c r="F12" s="52"/>
      <c r="G12" s="52">
        <v>0</v>
      </c>
      <c r="H12" s="53"/>
      <c r="I12" s="241"/>
      <c r="J12" s="51"/>
      <c r="K12" s="52"/>
      <c r="L12" s="52"/>
      <c r="M12" s="52"/>
      <c r="N12" s="52">
        <v>22</v>
      </c>
      <c r="O12" s="105"/>
      <c r="P12" s="51"/>
      <c r="Q12" s="52"/>
      <c r="R12" s="52"/>
      <c r="S12" s="52"/>
      <c r="T12" s="52"/>
      <c r="U12" s="52"/>
      <c r="V12" s="52">
        <v>0</v>
      </c>
      <c r="W12" s="105"/>
      <c r="X12" s="246"/>
      <c r="Y12" s="241"/>
      <c r="Z12" s="51"/>
      <c r="AA12" s="52"/>
      <c r="AB12" s="52"/>
      <c r="AC12" s="52"/>
      <c r="AD12" s="52"/>
      <c r="AE12" s="54"/>
      <c r="AF12" s="54">
        <v>37.630000000000003</v>
      </c>
      <c r="AG12" s="107"/>
      <c r="AH12" s="191"/>
      <c r="AI12" s="55"/>
      <c r="AJ12" s="55"/>
      <c r="AK12" s="55"/>
      <c r="AL12" s="55"/>
      <c r="AM12" s="55"/>
      <c r="AN12" s="55">
        <v>31078</v>
      </c>
      <c r="AO12" s="141"/>
      <c r="AP12" s="191"/>
      <c r="AQ12" s="55"/>
      <c r="AR12" s="55"/>
      <c r="AS12" s="55"/>
      <c r="AT12" s="55"/>
      <c r="AU12" s="55"/>
      <c r="AV12" s="55">
        <v>9371</v>
      </c>
      <c r="AW12" s="56"/>
      <c r="AX12" s="255"/>
      <c r="AY12" s="197"/>
      <c r="AZ12" s="57"/>
      <c r="BA12" s="57"/>
      <c r="BB12" s="57"/>
      <c r="BC12" s="57"/>
      <c r="BD12" s="57"/>
      <c r="BE12" s="57">
        <f t="shared" si="15"/>
        <v>0.30153163009202649</v>
      </c>
      <c r="BF12" s="136"/>
      <c r="BG12" s="51" t="s">
        <v>188</v>
      </c>
      <c r="BH12" s="59"/>
      <c r="BI12" s="59"/>
      <c r="BJ12" s="59"/>
      <c r="BK12" s="59"/>
      <c r="BL12" s="59"/>
      <c r="BM12" s="59"/>
      <c r="BN12" s="144"/>
      <c r="BO12" s="197"/>
      <c r="BP12" s="57"/>
      <c r="BQ12" s="57"/>
      <c r="BR12" s="57"/>
      <c r="BS12" s="57">
        <f t="shared" si="16"/>
        <v>0</v>
      </c>
      <c r="BT12" s="58"/>
      <c r="BU12" s="124"/>
      <c r="BV12" s="124"/>
      <c r="BW12" s="124"/>
      <c r="BX12" s="124"/>
      <c r="BY12" s="291"/>
      <c r="BZ12" s="197"/>
      <c r="CA12" s="58"/>
      <c r="CB12" s="197" t="s">
        <v>322</v>
      </c>
      <c r="CC12" s="302"/>
      <c r="CD12" s="326"/>
      <c r="CE12" s="126"/>
      <c r="CF12" s="126"/>
      <c r="CG12" s="302"/>
    </row>
    <row r="13" spans="1:85" s="14" customFormat="1" x14ac:dyDescent="0.25">
      <c r="A13" s="13"/>
      <c r="B13" s="50" t="s">
        <v>288</v>
      </c>
      <c r="C13" s="51"/>
      <c r="D13" s="52"/>
      <c r="E13" s="52"/>
      <c r="F13" s="52"/>
      <c r="G13" s="52">
        <v>0</v>
      </c>
      <c r="H13" s="53"/>
      <c r="I13" s="241"/>
      <c r="J13" s="51"/>
      <c r="K13" s="52"/>
      <c r="L13" s="52"/>
      <c r="M13" s="52"/>
      <c r="N13" s="52">
        <v>5</v>
      </c>
      <c r="O13" s="105"/>
      <c r="P13" s="51"/>
      <c r="Q13" s="52"/>
      <c r="R13" s="52"/>
      <c r="S13" s="52"/>
      <c r="T13" s="52"/>
      <c r="U13" s="52"/>
      <c r="V13" s="52">
        <v>0</v>
      </c>
      <c r="W13" s="105"/>
      <c r="X13" s="246"/>
      <c r="Y13" s="241"/>
      <c r="Z13" s="51"/>
      <c r="AA13" s="52"/>
      <c r="AB13" s="52"/>
      <c r="AC13" s="52"/>
      <c r="AD13" s="52"/>
      <c r="AE13" s="54"/>
      <c r="AF13" s="54" t="s">
        <v>130</v>
      </c>
      <c r="AG13" s="107"/>
      <c r="AH13" s="191"/>
      <c r="AI13" s="55"/>
      <c r="AJ13" s="55"/>
      <c r="AK13" s="55"/>
      <c r="AL13" s="55"/>
      <c r="AM13" s="55"/>
      <c r="AN13" s="55">
        <v>15853.09</v>
      </c>
      <c r="AO13" s="141"/>
      <c r="AP13" s="191"/>
      <c r="AQ13" s="55"/>
      <c r="AR13" s="55"/>
      <c r="AS13" s="55"/>
      <c r="AT13" s="55"/>
      <c r="AU13" s="55"/>
      <c r="AV13" s="55">
        <v>446.25</v>
      </c>
      <c r="AW13" s="56"/>
      <c r="AX13" s="255"/>
      <c r="AY13" s="197"/>
      <c r="AZ13" s="57"/>
      <c r="BA13" s="57"/>
      <c r="BB13" s="57"/>
      <c r="BC13" s="57"/>
      <c r="BD13" s="57"/>
      <c r="BE13" s="57">
        <f t="shared" si="15"/>
        <v>2.8149086392621248E-2</v>
      </c>
      <c r="BF13" s="136"/>
      <c r="BG13" s="51"/>
      <c r="BH13" s="59"/>
      <c r="BI13" s="59"/>
      <c r="BJ13" s="59"/>
      <c r="BK13" s="59"/>
      <c r="BL13" s="59"/>
      <c r="BM13" s="59"/>
      <c r="BN13" s="144"/>
      <c r="BO13" s="197"/>
      <c r="BP13" s="57"/>
      <c r="BQ13" s="57"/>
      <c r="BR13" s="57"/>
      <c r="BS13" s="57">
        <f t="shared" si="16"/>
        <v>0</v>
      </c>
      <c r="BT13" s="58"/>
      <c r="BU13" s="124"/>
      <c r="BV13" s="124"/>
      <c r="BW13" s="124"/>
      <c r="BX13" s="124"/>
      <c r="BY13" s="291"/>
      <c r="BZ13" s="197"/>
      <c r="CA13" s="58"/>
      <c r="CB13" s="197"/>
      <c r="CC13" s="302" t="s">
        <v>322</v>
      </c>
      <c r="CD13" s="326"/>
      <c r="CE13" s="126"/>
      <c r="CF13" s="126"/>
      <c r="CG13" s="302"/>
    </row>
    <row r="14" spans="1:85" s="11" customFormat="1" x14ac:dyDescent="0.25">
      <c r="A14" s="10"/>
      <c r="B14" s="32" t="s">
        <v>289</v>
      </c>
      <c r="C14" s="33"/>
      <c r="D14" s="34"/>
      <c r="E14" s="34"/>
      <c r="F14" s="34"/>
      <c r="G14" s="34">
        <v>0</v>
      </c>
      <c r="H14" s="35"/>
      <c r="I14" s="36"/>
      <c r="J14" s="33"/>
      <c r="K14" s="34"/>
      <c r="L14" s="34"/>
      <c r="M14" s="34"/>
      <c r="N14" s="34">
        <v>7</v>
      </c>
      <c r="O14" s="72"/>
      <c r="P14" s="33"/>
      <c r="Q14" s="34"/>
      <c r="R14" s="34"/>
      <c r="S14" s="34"/>
      <c r="T14" s="34"/>
      <c r="U14" s="34"/>
      <c r="V14" s="34">
        <v>1</v>
      </c>
      <c r="W14" s="72"/>
      <c r="X14" s="244"/>
      <c r="Y14" s="36"/>
      <c r="Z14" s="33"/>
      <c r="AA14" s="34"/>
      <c r="AB14" s="34"/>
      <c r="AC14" s="34"/>
      <c r="AD14" s="34"/>
      <c r="AE14" s="70"/>
      <c r="AF14" s="70" t="s">
        <v>97</v>
      </c>
      <c r="AG14" s="109"/>
      <c r="AH14" s="37"/>
      <c r="AI14" s="38"/>
      <c r="AJ14" s="38"/>
      <c r="AK14" s="38"/>
      <c r="AL14" s="38"/>
      <c r="AM14" s="38"/>
      <c r="AN14" s="38">
        <v>3200.21</v>
      </c>
      <c r="AO14" s="129"/>
      <c r="AP14" s="37"/>
      <c r="AQ14" s="38"/>
      <c r="AR14" s="38"/>
      <c r="AS14" s="38"/>
      <c r="AT14" s="38"/>
      <c r="AU14" s="38"/>
      <c r="AV14" s="38">
        <v>1390.94</v>
      </c>
      <c r="AW14" s="39"/>
      <c r="AX14" s="253"/>
      <c r="AY14" s="40"/>
      <c r="AZ14" s="41"/>
      <c r="BA14" s="41"/>
      <c r="BB14" s="41"/>
      <c r="BC14" s="41"/>
      <c r="BD14" s="41"/>
      <c r="BE14" s="41">
        <f t="shared" si="15"/>
        <v>0.43464022673512054</v>
      </c>
      <c r="BF14" s="130"/>
      <c r="BG14" s="33"/>
      <c r="BH14" s="43"/>
      <c r="BI14" s="43"/>
      <c r="BJ14" s="43"/>
      <c r="BK14" s="43"/>
      <c r="BL14" s="43"/>
      <c r="BM14" s="43"/>
      <c r="BN14" s="131"/>
      <c r="BO14" s="40"/>
      <c r="BP14" s="41"/>
      <c r="BQ14" s="41"/>
      <c r="BR14" s="41"/>
      <c r="BS14" s="41">
        <f t="shared" si="16"/>
        <v>0.14285714285714285</v>
      </c>
      <c r="BT14" s="42"/>
      <c r="BU14" s="260"/>
      <c r="BV14" s="260"/>
      <c r="BW14" s="260"/>
      <c r="BX14" s="260"/>
      <c r="BY14" s="290"/>
      <c r="BZ14" s="40"/>
      <c r="CA14" s="42"/>
      <c r="CB14" s="40"/>
      <c r="CC14" s="300" t="s">
        <v>322</v>
      </c>
      <c r="CD14" s="324"/>
      <c r="CE14" s="294"/>
      <c r="CF14" s="294"/>
      <c r="CG14" s="300"/>
    </row>
    <row r="15" spans="1:85" s="14" customFormat="1" x14ac:dyDescent="0.25">
      <c r="A15" s="13">
        <v>6</v>
      </c>
      <c r="B15" s="50" t="s">
        <v>4</v>
      </c>
      <c r="C15" s="51">
        <v>0</v>
      </c>
      <c r="D15" s="52">
        <v>0</v>
      </c>
      <c r="E15" s="52">
        <v>0</v>
      </c>
      <c r="F15" s="52">
        <v>0</v>
      </c>
      <c r="G15" s="52"/>
      <c r="H15" s="53">
        <v>0</v>
      </c>
      <c r="I15" s="241">
        <v>9</v>
      </c>
      <c r="J15" s="51">
        <v>20</v>
      </c>
      <c r="K15" s="52">
        <v>28</v>
      </c>
      <c r="L15" s="52">
        <v>31</v>
      </c>
      <c r="M15" s="52">
        <v>15</v>
      </c>
      <c r="N15" s="52"/>
      <c r="O15" s="105">
        <v>8</v>
      </c>
      <c r="P15" s="51">
        <v>0</v>
      </c>
      <c r="Q15" s="52">
        <v>0</v>
      </c>
      <c r="R15" s="52">
        <v>0</v>
      </c>
      <c r="S15" s="52">
        <v>0</v>
      </c>
      <c r="T15" s="52">
        <v>0</v>
      </c>
      <c r="U15" s="52">
        <v>4</v>
      </c>
      <c r="V15" s="52"/>
      <c r="W15" s="105">
        <v>0</v>
      </c>
      <c r="X15" s="246">
        <v>4</v>
      </c>
      <c r="Y15" s="241">
        <v>0</v>
      </c>
      <c r="Z15" s="51">
        <v>20.32</v>
      </c>
      <c r="AA15" s="52">
        <v>20.32</v>
      </c>
      <c r="AB15" s="52">
        <v>25.37</v>
      </c>
      <c r="AC15" s="52">
        <v>33.049999999999997</v>
      </c>
      <c r="AD15" s="52">
        <v>33.049999999999997</v>
      </c>
      <c r="AE15" s="54">
        <v>33.049999999999997</v>
      </c>
      <c r="AF15" s="54"/>
      <c r="AG15" s="107">
        <v>33.049999999999997</v>
      </c>
      <c r="AH15" s="191">
        <v>15904</v>
      </c>
      <c r="AI15" s="55">
        <v>20573</v>
      </c>
      <c r="AJ15" s="55">
        <v>25655</v>
      </c>
      <c r="AK15" s="55">
        <v>36194</v>
      </c>
      <c r="AL15" s="55">
        <v>40706</v>
      </c>
      <c r="AM15" s="55">
        <v>36413</v>
      </c>
      <c r="AN15" s="55"/>
      <c r="AO15" s="141">
        <v>28705.599999999999</v>
      </c>
      <c r="AP15" s="191">
        <v>2577</v>
      </c>
      <c r="AQ15" s="55">
        <v>3189</v>
      </c>
      <c r="AR15" s="55">
        <v>4514</v>
      </c>
      <c r="AS15" s="55">
        <v>5260</v>
      </c>
      <c r="AT15" s="55">
        <v>7432</v>
      </c>
      <c r="AU15" s="55">
        <v>4297.17</v>
      </c>
      <c r="AV15" s="55"/>
      <c r="AW15" s="56">
        <v>1427.07</v>
      </c>
      <c r="AX15" s="255">
        <v>6055.75</v>
      </c>
      <c r="AY15" s="197">
        <f t="shared" ref="AY15:AZ17" si="18">AP15/AH15</f>
        <v>0.16203470824949698</v>
      </c>
      <c r="AZ15" s="57">
        <f t="shared" si="18"/>
        <v>0.15500899236863849</v>
      </c>
      <c r="BA15" s="57">
        <f t="shared" si="14"/>
        <v>0.17595010719158058</v>
      </c>
      <c r="BB15" s="57">
        <f t="shared" ref="BB15:BC17" si="19">AS15/AK15</f>
        <v>0.14532795490965353</v>
      </c>
      <c r="BC15" s="57">
        <f t="shared" si="19"/>
        <v>0.18257750700142486</v>
      </c>
      <c r="BD15" s="57">
        <f t="shared" si="4"/>
        <v>0.11801197374564029</v>
      </c>
      <c r="BE15" s="57"/>
      <c r="BF15" s="136">
        <f t="shared" si="10"/>
        <v>4.9713993088456608E-2</v>
      </c>
      <c r="BG15" s="51" t="s">
        <v>188</v>
      </c>
      <c r="BH15" s="59">
        <f>(AZ15-AY15)*100</f>
        <v>-0.70257158808584852</v>
      </c>
      <c r="BI15" s="59">
        <f>(BA15-AZ15)*100</f>
        <v>2.0941114822942088</v>
      </c>
      <c r="BJ15" s="59">
        <f>(BB15-BA15)*100</f>
        <v>-3.0622152281927049</v>
      </c>
      <c r="BK15" s="59">
        <f>(BC15-BB15)*100</f>
        <v>3.724955209177133</v>
      </c>
      <c r="BL15" s="59">
        <f>(BD15-BC15)*100</f>
        <v>-6.4565533255784571</v>
      </c>
      <c r="BM15" s="59"/>
      <c r="BN15" s="144">
        <f t="shared" si="5"/>
        <v>4.9713993088456609</v>
      </c>
      <c r="BO15" s="197">
        <f>R15/J15</f>
        <v>0</v>
      </c>
      <c r="BP15" s="57">
        <f>S15/K15</f>
        <v>0</v>
      </c>
      <c r="BQ15" s="57">
        <f>T15/L15</f>
        <v>0</v>
      </c>
      <c r="BR15" s="57">
        <f>U15/M15</f>
        <v>0.26666666666666666</v>
      </c>
      <c r="BS15" s="57"/>
      <c r="BT15" s="58">
        <f t="shared" si="13"/>
        <v>0</v>
      </c>
      <c r="BU15" s="124">
        <f t="shared" si="6"/>
        <v>0.5</v>
      </c>
      <c r="BV15" s="124">
        <f t="shared" si="7"/>
        <v>0</v>
      </c>
      <c r="BW15" s="124">
        <f t="shared" si="8"/>
        <v>0.5</v>
      </c>
      <c r="BX15" s="124"/>
      <c r="BY15" s="291"/>
      <c r="BZ15" s="197"/>
      <c r="CA15" s="58" t="s">
        <v>322</v>
      </c>
      <c r="CB15" s="197"/>
      <c r="CC15" s="302"/>
      <c r="CD15" s="326"/>
      <c r="CE15" s="126" t="s">
        <v>322</v>
      </c>
      <c r="CF15" s="126"/>
      <c r="CG15" s="302" t="s">
        <v>322</v>
      </c>
    </row>
    <row r="16" spans="1:85" s="14" customFormat="1" x14ac:dyDescent="0.25">
      <c r="A16" s="13">
        <v>7</v>
      </c>
      <c r="B16" s="50" t="s">
        <v>5</v>
      </c>
      <c r="C16" s="51">
        <v>82</v>
      </c>
      <c r="D16" s="52">
        <v>82</v>
      </c>
      <c r="E16" s="52">
        <v>82</v>
      </c>
      <c r="F16" s="52"/>
      <c r="G16" s="52"/>
      <c r="H16" s="53"/>
      <c r="I16" s="241"/>
      <c r="J16" s="51"/>
      <c r="K16" s="52"/>
      <c r="L16" s="52"/>
      <c r="M16" s="52"/>
      <c r="N16" s="52"/>
      <c r="O16" s="105"/>
      <c r="P16" s="51"/>
      <c r="Q16" s="52"/>
      <c r="R16" s="52"/>
      <c r="S16" s="52"/>
      <c r="T16" s="52"/>
      <c r="U16" s="52"/>
      <c r="V16" s="52"/>
      <c r="W16" s="105"/>
      <c r="X16" s="246"/>
      <c r="Y16" s="241"/>
      <c r="Z16" s="51">
        <v>24.7</v>
      </c>
      <c r="AA16" s="52">
        <v>24.7</v>
      </c>
      <c r="AB16" s="52">
        <v>83.66</v>
      </c>
      <c r="AC16" s="52">
        <v>83.66</v>
      </c>
      <c r="AD16" s="52">
        <v>83.66</v>
      </c>
      <c r="AE16" s="54"/>
      <c r="AF16" s="54"/>
      <c r="AG16" s="107"/>
      <c r="AH16" s="191">
        <v>13416</v>
      </c>
      <c r="AI16" s="55">
        <v>12959</v>
      </c>
      <c r="AJ16" s="55">
        <v>13203</v>
      </c>
      <c r="AK16" s="55">
        <v>17597</v>
      </c>
      <c r="AL16" s="55">
        <v>22047</v>
      </c>
      <c r="AM16" s="55"/>
      <c r="AN16" s="55"/>
      <c r="AO16" s="141"/>
      <c r="AP16" s="191">
        <v>10139</v>
      </c>
      <c r="AQ16" s="55">
        <v>12035</v>
      </c>
      <c r="AR16" s="55">
        <v>8619</v>
      </c>
      <c r="AS16" s="55">
        <v>11932</v>
      </c>
      <c r="AT16" s="55">
        <v>12117</v>
      </c>
      <c r="AU16" s="55"/>
      <c r="AV16" s="55"/>
      <c r="AW16" s="56"/>
      <c r="AX16" s="255"/>
      <c r="AY16" s="197">
        <f t="shared" si="18"/>
        <v>0.75573941562313651</v>
      </c>
      <c r="AZ16" s="57">
        <f t="shared" si="18"/>
        <v>0.9286982020217609</v>
      </c>
      <c r="BA16" s="57">
        <f t="shared" si="14"/>
        <v>0.65280618041354233</v>
      </c>
      <c r="BB16" s="57">
        <f t="shared" si="19"/>
        <v>0.67807012558958912</v>
      </c>
      <c r="BC16" s="57">
        <f t="shared" si="19"/>
        <v>0.54959858484147506</v>
      </c>
      <c r="BD16" s="57"/>
      <c r="BE16" s="57"/>
      <c r="BF16" s="136"/>
      <c r="BG16" s="51" t="s">
        <v>188</v>
      </c>
      <c r="BH16" s="59">
        <f t="shared" ref="BH16:BK17" si="20">(AZ16-AY16)*100</f>
        <v>17.295878639862437</v>
      </c>
      <c r="BI16" s="59">
        <f t="shared" si="20"/>
        <v>-27.589202160821856</v>
      </c>
      <c r="BJ16" s="59">
        <f t="shared" si="20"/>
        <v>2.5263945176046798</v>
      </c>
      <c r="BK16" s="59">
        <f t="shared" si="20"/>
        <v>-12.847154074811407</v>
      </c>
      <c r="BL16" s="59"/>
      <c r="BM16" s="59"/>
      <c r="BN16" s="144"/>
      <c r="BO16" s="197"/>
      <c r="BP16" s="57"/>
      <c r="BQ16" s="57"/>
      <c r="BR16" s="57"/>
      <c r="BS16" s="57"/>
      <c r="BT16" s="58"/>
      <c r="BU16" s="124"/>
      <c r="BV16" s="124"/>
      <c r="BW16" s="124"/>
      <c r="BX16" s="124"/>
      <c r="BY16" s="291"/>
      <c r="BZ16" s="197"/>
      <c r="CA16" s="58"/>
      <c r="CB16" s="197"/>
      <c r="CC16" s="302"/>
      <c r="CD16" s="326"/>
      <c r="CE16" s="126"/>
      <c r="CF16" s="126"/>
      <c r="CG16" s="302"/>
    </row>
    <row r="17" spans="1:85" s="9" customFormat="1" x14ac:dyDescent="0.25">
      <c r="A17" s="12">
        <v>8</v>
      </c>
      <c r="B17" s="17" t="s">
        <v>351</v>
      </c>
      <c r="C17" s="2">
        <v>43</v>
      </c>
      <c r="D17" s="3">
        <v>42</v>
      </c>
      <c r="E17" s="3">
        <v>42</v>
      </c>
      <c r="F17" s="3">
        <v>86</v>
      </c>
      <c r="G17" s="3">
        <v>53</v>
      </c>
      <c r="H17" s="4">
        <v>87</v>
      </c>
      <c r="I17" s="6">
        <v>14</v>
      </c>
      <c r="J17" s="2">
        <v>280</v>
      </c>
      <c r="K17" s="3">
        <v>292</v>
      </c>
      <c r="L17" s="3">
        <v>248</v>
      </c>
      <c r="M17" s="3">
        <v>494</v>
      </c>
      <c r="N17" s="3">
        <v>105</v>
      </c>
      <c r="O17" s="104">
        <v>279</v>
      </c>
      <c r="P17" s="2">
        <v>0</v>
      </c>
      <c r="Q17" s="3">
        <v>0</v>
      </c>
      <c r="R17" s="3">
        <v>0</v>
      </c>
      <c r="S17" s="3">
        <v>2</v>
      </c>
      <c r="T17" s="3">
        <v>16</v>
      </c>
      <c r="U17" s="3">
        <v>98</v>
      </c>
      <c r="V17" s="3">
        <v>2</v>
      </c>
      <c r="W17" s="104">
        <v>68</v>
      </c>
      <c r="X17" s="245">
        <v>23</v>
      </c>
      <c r="Y17" s="6">
        <v>33</v>
      </c>
      <c r="Z17" s="2">
        <v>22.76</v>
      </c>
      <c r="AA17" s="3">
        <v>27.26</v>
      </c>
      <c r="AB17" s="3">
        <v>38.74</v>
      </c>
      <c r="AC17" s="3">
        <v>38.74</v>
      </c>
      <c r="AD17" s="3">
        <v>38.74</v>
      </c>
      <c r="AE17" s="44">
        <v>38.74</v>
      </c>
      <c r="AF17" s="44">
        <v>40.590000000000003</v>
      </c>
      <c r="AG17" s="108">
        <v>40.590000000000003</v>
      </c>
      <c r="AH17" s="19">
        <v>368822</v>
      </c>
      <c r="AI17" s="20">
        <v>412599</v>
      </c>
      <c r="AJ17" s="20">
        <v>428855</v>
      </c>
      <c r="AK17" s="20">
        <v>597660</v>
      </c>
      <c r="AL17" s="20">
        <v>618618</v>
      </c>
      <c r="AM17" s="20">
        <v>636016.78399999999</v>
      </c>
      <c r="AN17" s="20">
        <v>125586</v>
      </c>
      <c r="AO17" s="152">
        <v>619164.06000000006</v>
      </c>
      <c r="AP17" s="19">
        <v>41621</v>
      </c>
      <c r="AQ17" s="20">
        <v>46520</v>
      </c>
      <c r="AR17" s="20">
        <v>46409</v>
      </c>
      <c r="AS17" s="20">
        <v>56115</v>
      </c>
      <c r="AT17" s="20">
        <v>58299</v>
      </c>
      <c r="AU17" s="20">
        <v>41710.436999999998</v>
      </c>
      <c r="AV17" s="20">
        <v>10164</v>
      </c>
      <c r="AW17" s="21">
        <v>62735.86</v>
      </c>
      <c r="AX17" s="254">
        <v>128857.36</v>
      </c>
      <c r="AY17" s="45">
        <f t="shared" si="18"/>
        <v>0.11284847433179149</v>
      </c>
      <c r="AZ17" s="46">
        <f t="shared" si="18"/>
        <v>0.11274869788826439</v>
      </c>
      <c r="BA17" s="46">
        <f t="shared" si="14"/>
        <v>0.10821606370451552</v>
      </c>
      <c r="BB17" s="46">
        <f t="shared" si="19"/>
        <v>9.3891175584780648E-2</v>
      </c>
      <c r="BC17" s="46">
        <f t="shared" si="19"/>
        <v>9.4240710745565115E-2</v>
      </c>
      <c r="BD17" s="46">
        <f t="shared" si="4"/>
        <v>6.5580717442198816E-2</v>
      </c>
      <c r="BE17" s="46">
        <f t="shared" si="15"/>
        <v>8.093258802732789E-2</v>
      </c>
      <c r="BF17" s="46">
        <f t="shared" si="15"/>
        <v>0.10132348444126424</v>
      </c>
      <c r="BG17" s="2" t="s">
        <v>188</v>
      </c>
      <c r="BH17" s="48">
        <f t="shared" si="20"/>
        <v>-9.9776443527099801E-3</v>
      </c>
      <c r="BI17" s="48">
        <f t="shared" si="20"/>
        <v>-0.45326341837488709</v>
      </c>
      <c r="BJ17" s="48">
        <f t="shared" si="20"/>
        <v>-1.4324888119734869</v>
      </c>
      <c r="BK17" s="48">
        <f t="shared" si="20"/>
        <v>3.4953516078446711E-2</v>
      </c>
      <c r="BL17" s="48">
        <f>(BD17-BC17)*100</f>
        <v>-2.86599933033663</v>
      </c>
      <c r="BM17" s="48">
        <f>(BE17-BD17)*100</f>
        <v>1.5351870585129075</v>
      </c>
      <c r="BN17" s="48">
        <f>(BF17-BE17)*100</f>
        <v>2.0390896413936348</v>
      </c>
      <c r="BO17" s="45">
        <f t="shared" ref="BO17:BT17" si="21">R17/J17</f>
        <v>0</v>
      </c>
      <c r="BP17" s="46">
        <f t="shared" si="21"/>
        <v>6.8493150684931503E-3</v>
      </c>
      <c r="BQ17" s="46">
        <f t="shared" si="21"/>
        <v>6.4516129032258063E-2</v>
      </c>
      <c r="BR17" s="46">
        <f t="shared" si="21"/>
        <v>0.19838056680161945</v>
      </c>
      <c r="BS17" s="46">
        <f t="shared" si="21"/>
        <v>1.9047619047619049E-2</v>
      </c>
      <c r="BT17" s="46">
        <f t="shared" si="21"/>
        <v>0.24372759856630824</v>
      </c>
      <c r="BU17" s="261">
        <f t="shared" si="6"/>
        <v>8.2437275985663083E-2</v>
      </c>
      <c r="BV17" s="261">
        <f t="shared" si="7"/>
        <v>0.11827956989247312</v>
      </c>
      <c r="BW17" s="261">
        <f t="shared" si="8"/>
        <v>0.44444444444444442</v>
      </c>
      <c r="BX17" s="261">
        <f t="shared" si="17"/>
        <v>0</v>
      </c>
      <c r="BY17" s="239">
        <f t="shared" si="9"/>
        <v>1.6571428571428573</v>
      </c>
      <c r="BZ17" s="45" t="s">
        <v>322</v>
      </c>
      <c r="CA17" s="47"/>
      <c r="CB17" s="45"/>
      <c r="CC17" s="301" t="s">
        <v>322</v>
      </c>
      <c r="CD17" s="325" t="s">
        <v>322</v>
      </c>
      <c r="CE17" s="127"/>
      <c r="CF17" s="127" t="s">
        <v>322</v>
      </c>
      <c r="CG17" s="301"/>
    </row>
    <row r="18" spans="1:85" s="11" customFormat="1" x14ac:dyDescent="0.25">
      <c r="A18" s="10">
        <v>9</v>
      </c>
      <c r="B18" s="32" t="s">
        <v>6</v>
      </c>
      <c r="C18" s="33"/>
      <c r="D18" s="34"/>
      <c r="E18" s="34"/>
      <c r="F18" s="34">
        <v>6</v>
      </c>
      <c r="G18" s="34"/>
      <c r="H18" s="35">
        <v>6</v>
      </c>
      <c r="I18" s="36">
        <v>0</v>
      </c>
      <c r="J18" s="33"/>
      <c r="K18" s="34"/>
      <c r="L18" s="34"/>
      <c r="M18" s="34">
        <v>25</v>
      </c>
      <c r="N18" s="34"/>
      <c r="O18" s="72">
        <v>24</v>
      </c>
      <c r="P18" s="33"/>
      <c r="Q18" s="34"/>
      <c r="R18" s="34"/>
      <c r="S18" s="34"/>
      <c r="T18" s="34"/>
      <c r="U18" s="34">
        <v>3</v>
      </c>
      <c r="V18" s="34"/>
      <c r="W18" s="72">
        <v>0</v>
      </c>
      <c r="X18" s="244">
        <v>0</v>
      </c>
      <c r="Y18" s="36">
        <v>2</v>
      </c>
      <c r="Z18" s="33"/>
      <c r="AA18" s="34"/>
      <c r="AB18" s="34"/>
      <c r="AC18" s="34"/>
      <c r="AD18" s="34"/>
      <c r="AE18" s="70"/>
      <c r="AF18" s="70"/>
      <c r="AG18" s="109" t="s">
        <v>155</v>
      </c>
      <c r="AH18" s="33"/>
      <c r="AI18" s="34"/>
      <c r="AJ18" s="34"/>
      <c r="AK18" s="34"/>
      <c r="AL18" s="34"/>
      <c r="AM18" s="38">
        <v>13743.27</v>
      </c>
      <c r="AN18" s="34"/>
      <c r="AO18" s="129">
        <v>12563.04</v>
      </c>
      <c r="AP18" s="37"/>
      <c r="AQ18" s="38"/>
      <c r="AR18" s="38"/>
      <c r="AS18" s="38"/>
      <c r="AT18" s="38"/>
      <c r="AU18" s="38">
        <v>4703.76</v>
      </c>
      <c r="AV18" s="38"/>
      <c r="AW18" s="39">
        <v>5966</v>
      </c>
      <c r="AX18" s="253">
        <v>9567</v>
      </c>
      <c r="AY18" s="40"/>
      <c r="AZ18" s="41"/>
      <c r="BA18" s="41"/>
      <c r="BB18" s="41"/>
      <c r="BC18" s="41"/>
      <c r="BD18" s="41">
        <f t="shared" si="4"/>
        <v>0.3422591566635888</v>
      </c>
      <c r="BE18" s="41"/>
      <c r="BF18" s="130">
        <f t="shared" si="10"/>
        <v>0.47488505966708694</v>
      </c>
      <c r="BG18" s="33" t="s">
        <v>188</v>
      </c>
      <c r="BH18" s="43"/>
      <c r="BI18" s="43"/>
      <c r="BJ18" s="43"/>
      <c r="BK18" s="43"/>
      <c r="BL18" s="43"/>
      <c r="BM18" s="43"/>
      <c r="BN18" s="131"/>
      <c r="BO18" s="40"/>
      <c r="BP18" s="41"/>
      <c r="BQ18" s="41"/>
      <c r="BR18" s="41">
        <f>U18/M18</f>
        <v>0.12</v>
      </c>
      <c r="BS18" s="41"/>
      <c r="BT18" s="42">
        <f t="shared" si="13"/>
        <v>0</v>
      </c>
      <c r="BU18" s="260">
        <f t="shared" si="6"/>
        <v>0</v>
      </c>
      <c r="BV18" s="260">
        <f t="shared" si="7"/>
        <v>8.3333333333333329E-2</v>
      </c>
      <c r="BW18" s="260">
        <f t="shared" si="8"/>
        <v>8.3333333333333329E-2</v>
      </c>
      <c r="BX18" s="260"/>
      <c r="BY18" s="290"/>
      <c r="BZ18" s="40"/>
      <c r="CA18" s="42"/>
      <c r="CB18" s="40"/>
      <c r="CC18" s="300"/>
      <c r="CD18" s="324" t="s">
        <v>322</v>
      </c>
      <c r="CE18" s="294"/>
      <c r="CF18" s="294"/>
      <c r="CG18" s="300" t="s">
        <v>322</v>
      </c>
    </row>
    <row r="19" spans="1:85" s="11" customFormat="1" x14ac:dyDescent="0.25">
      <c r="A19" s="10">
        <v>10</v>
      </c>
      <c r="B19" s="32" t="s">
        <v>246</v>
      </c>
      <c r="C19" s="33"/>
      <c r="D19" s="34"/>
      <c r="E19" s="34"/>
      <c r="F19" s="34">
        <v>4</v>
      </c>
      <c r="G19" s="34">
        <v>4</v>
      </c>
      <c r="H19" s="35">
        <v>0</v>
      </c>
      <c r="I19" s="36">
        <v>4</v>
      </c>
      <c r="J19" s="33"/>
      <c r="K19" s="34"/>
      <c r="L19" s="34"/>
      <c r="M19" s="34">
        <v>23</v>
      </c>
      <c r="N19" s="34">
        <v>31</v>
      </c>
      <c r="O19" s="72">
        <v>29</v>
      </c>
      <c r="P19" s="33"/>
      <c r="Q19" s="34"/>
      <c r="R19" s="34"/>
      <c r="S19" s="34"/>
      <c r="T19" s="34"/>
      <c r="U19" s="34">
        <v>1</v>
      </c>
      <c r="V19" s="34">
        <v>0</v>
      </c>
      <c r="W19" s="72">
        <v>0</v>
      </c>
      <c r="X19" s="244">
        <v>8</v>
      </c>
      <c r="Y19" s="36">
        <v>7</v>
      </c>
      <c r="Z19" s="33"/>
      <c r="AA19" s="34"/>
      <c r="AB19" s="34"/>
      <c r="AC19" s="34"/>
      <c r="AD19" s="34"/>
      <c r="AE19" s="70" t="s">
        <v>247</v>
      </c>
      <c r="AF19" s="70" t="s">
        <v>174</v>
      </c>
      <c r="AG19" s="70" t="s">
        <v>97</v>
      </c>
      <c r="AH19" s="33"/>
      <c r="AI19" s="34"/>
      <c r="AJ19" s="34"/>
      <c r="AK19" s="34"/>
      <c r="AL19" s="34"/>
      <c r="AM19" s="38">
        <v>20556.36</v>
      </c>
      <c r="AN19" s="38">
        <v>20703.810000000001</v>
      </c>
      <c r="AO19" s="129">
        <v>20478.72</v>
      </c>
      <c r="AP19" s="37"/>
      <c r="AQ19" s="38"/>
      <c r="AR19" s="38"/>
      <c r="AS19" s="38"/>
      <c r="AT19" s="38"/>
      <c r="AU19" s="38">
        <v>1462.05</v>
      </c>
      <c r="AV19" s="38">
        <v>961.33</v>
      </c>
      <c r="AW19" s="39">
        <v>1360.91</v>
      </c>
      <c r="AX19" s="253">
        <v>14409.01</v>
      </c>
      <c r="AY19" s="40"/>
      <c r="AZ19" s="41"/>
      <c r="BA19" s="41"/>
      <c r="BB19" s="41"/>
      <c r="BC19" s="41"/>
      <c r="BD19" s="41">
        <f t="shared" si="4"/>
        <v>7.1123973310449895E-2</v>
      </c>
      <c r="BE19" s="41">
        <f t="shared" si="15"/>
        <v>4.6432516527151281E-2</v>
      </c>
      <c r="BF19" s="130">
        <f t="shared" si="10"/>
        <v>6.645483702106382E-2</v>
      </c>
      <c r="BG19" s="33" t="s">
        <v>188</v>
      </c>
      <c r="BH19" s="43"/>
      <c r="BI19" s="43"/>
      <c r="BJ19" s="43"/>
      <c r="BK19" s="43"/>
      <c r="BL19" s="43"/>
      <c r="BM19" s="43">
        <f>(BE19-BD19)*100</f>
        <v>-2.4691456783298613</v>
      </c>
      <c r="BN19" s="131">
        <f t="shared" si="5"/>
        <v>2.002232049391254</v>
      </c>
      <c r="BO19" s="40"/>
      <c r="BP19" s="41"/>
      <c r="BQ19" s="41"/>
      <c r="BR19" s="41">
        <f>U19/M19</f>
        <v>4.3478260869565216E-2</v>
      </c>
      <c r="BS19" s="41">
        <f>V19/N19</f>
        <v>0</v>
      </c>
      <c r="BT19" s="42">
        <f t="shared" si="13"/>
        <v>0</v>
      </c>
      <c r="BU19" s="260">
        <f t="shared" si="6"/>
        <v>0.27586206896551724</v>
      </c>
      <c r="BV19" s="260">
        <f t="shared" si="7"/>
        <v>0.2413793103448276</v>
      </c>
      <c r="BW19" s="260">
        <f t="shared" si="8"/>
        <v>0.51724137931034486</v>
      </c>
      <c r="BX19" s="260"/>
      <c r="BY19" s="290">
        <f t="shared" si="9"/>
        <v>-6.4516129032258063E-2</v>
      </c>
      <c r="BZ19" s="40"/>
      <c r="CA19" s="42"/>
      <c r="CB19" s="40"/>
      <c r="CC19" s="300" t="s">
        <v>322</v>
      </c>
      <c r="CD19" s="324" t="s">
        <v>322</v>
      </c>
      <c r="CE19" s="294"/>
      <c r="CF19" s="294"/>
      <c r="CG19" s="300" t="s">
        <v>322</v>
      </c>
    </row>
    <row r="20" spans="1:85" s="9" customFormat="1" x14ac:dyDescent="0.25">
      <c r="A20" s="12">
        <v>11</v>
      </c>
      <c r="B20" s="17" t="s">
        <v>331</v>
      </c>
      <c r="C20" s="2"/>
      <c r="D20" s="3"/>
      <c r="E20" s="3"/>
      <c r="F20" s="3"/>
      <c r="G20" s="3"/>
      <c r="H20" s="4">
        <v>0</v>
      </c>
      <c r="I20" s="6">
        <v>27</v>
      </c>
      <c r="J20" s="2"/>
      <c r="K20" s="3"/>
      <c r="L20" s="3"/>
      <c r="M20" s="3"/>
      <c r="N20" s="3"/>
      <c r="O20" s="104">
        <v>61</v>
      </c>
      <c r="P20" s="2"/>
      <c r="Q20" s="3"/>
      <c r="R20" s="3"/>
      <c r="S20" s="3"/>
      <c r="T20" s="3"/>
      <c r="U20" s="3"/>
      <c r="V20" s="3"/>
      <c r="W20" s="104">
        <v>0</v>
      </c>
      <c r="X20" s="245">
        <v>6</v>
      </c>
      <c r="Y20" s="6">
        <v>19</v>
      </c>
      <c r="Z20" s="2"/>
      <c r="AA20" s="3"/>
      <c r="AB20" s="3"/>
      <c r="AC20" s="3"/>
      <c r="AD20" s="3"/>
      <c r="AE20" s="44"/>
      <c r="AF20" s="44"/>
      <c r="AG20" s="108">
        <v>41.95</v>
      </c>
      <c r="AH20" s="2"/>
      <c r="AI20" s="3"/>
      <c r="AJ20" s="3"/>
      <c r="AK20" s="3"/>
      <c r="AL20" s="3"/>
      <c r="AM20" s="3"/>
      <c r="AN20" s="3"/>
      <c r="AO20" s="104">
        <v>148027</v>
      </c>
      <c r="AP20" s="19"/>
      <c r="AQ20" s="20"/>
      <c r="AR20" s="20"/>
      <c r="AS20" s="20"/>
      <c r="AT20" s="20"/>
      <c r="AU20" s="20"/>
      <c r="AV20" s="20"/>
      <c r="AW20" s="21">
        <v>8086</v>
      </c>
      <c r="AX20" s="254">
        <v>34968</v>
      </c>
      <c r="AY20" s="45"/>
      <c r="AZ20" s="46"/>
      <c r="BA20" s="46"/>
      <c r="BB20" s="46"/>
      <c r="BC20" s="46"/>
      <c r="BD20" s="46"/>
      <c r="BE20" s="46"/>
      <c r="BF20" s="153">
        <f t="shared" ref="BF20:BF21" si="22">AW20/AO20</f>
        <v>5.4625169732548794E-2</v>
      </c>
      <c r="BG20" s="2"/>
      <c r="BH20" s="48"/>
      <c r="BI20" s="48"/>
      <c r="BJ20" s="48"/>
      <c r="BK20" s="48"/>
      <c r="BL20" s="48"/>
      <c r="BM20" s="48"/>
      <c r="BN20" s="154"/>
      <c r="BO20" s="45"/>
      <c r="BP20" s="46"/>
      <c r="BQ20" s="46"/>
      <c r="BR20" s="46"/>
      <c r="BS20" s="46"/>
      <c r="BT20" s="47">
        <f t="shared" ref="BT20:BT21" si="23">W20/O20</f>
        <v>0</v>
      </c>
      <c r="BU20" s="261">
        <f t="shared" ref="BU20:BU21" si="24">X20/O20</f>
        <v>9.8360655737704916E-2</v>
      </c>
      <c r="BV20" s="261">
        <f t="shared" ref="BV20:BV21" si="25">Y20/O20</f>
        <v>0.31147540983606559</v>
      </c>
      <c r="BW20" s="261">
        <f t="shared" ref="BW20:BW21" si="26">(W20+X20+Y20)/O20</f>
        <v>0.4098360655737705</v>
      </c>
      <c r="BX20" s="261"/>
      <c r="BY20" s="239"/>
      <c r="BZ20" s="45"/>
      <c r="CA20" s="47"/>
      <c r="CB20" s="45"/>
      <c r="CC20" s="301"/>
      <c r="CD20" s="325" t="s">
        <v>322</v>
      </c>
      <c r="CE20" s="127"/>
      <c r="CF20" s="127"/>
      <c r="CG20" s="301" t="s">
        <v>322</v>
      </c>
    </row>
    <row r="21" spans="1:85" s="14" customFormat="1" x14ac:dyDescent="0.25">
      <c r="A21" s="13"/>
      <c r="B21" s="50" t="s">
        <v>330</v>
      </c>
      <c r="C21" s="51"/>
      <c r="D21" s="52"/>
      <c r="E21" s="52"/>
      <c r="F21" s="52"/>
      <c r="G21" s="52">
        <v>9</v>
      </c>
      <c r="H21" s="53">
        <v>9</v>
      </c>
      <c r="I21" s="241">
        <v>0</v>
      </c>
      <c r="J21" s="51"/>
      <c r="K21" s="52"/>
      <c r="L21" s="52"/>
      <c r="M21" s="52"/>
      <c r="N21" s="52">
        <v>23</v>
      </c>
      <c r="O21" s="105">
        <v>27</v>
      </c>
      <c r="P21" s="51"/>
      <c r="Q21" s="52"/>
      <c r="R21" s="52"/>
      <c r="S21" s="52"/>
      <c r="T21" s="52"/>
      <c r="U21" s="52"/>
      <c r="V21" s="52">
        <v>2</v>
      </c>
      <c r="W21" s="105">
        <v>2</v>
      </c>
      <c r="X21" s="246">
        <v>0</v>
      </c>
      <c r="Y21" s="241">
        <v>1</v>
      </c>
      <c r="Z21" s="51"/>
      <c r="AA21" s="52"/>
      <c r="AB21" s="52"/>
      <c r="AC21" s="52"/>
      <c r="AD21" s="52"/>
      <c r="AE21" s="54"/>
      <c r="AF21" s="54">
        <v>34.299999999999997</v>
      </c>
      <c r="AG21" s="107">
        <v>34</v>
      </c>
      <c r="AH21" s="51"/>
      <c r="AI21" s="52"/>
      <c r="AJ21" s="52"/>
      <c r="AK21" s="52"/>
      <c r="AL21" s="52"/>
      <c r="AM21" s="52"/>
      <c r="AN21" s="52">
        <v>41687</v>
      </c>
      <c r="AO21" s="141">
        <v>43761.79</v>
      </c>
      <c r="AP21" s="191"/>
      <c r="AQ21" s="55"/>
      <c r="AR21" s="55"/>
      <c r="AS21" s="55"/>
      <c r="AT21" s="55"/>
      <c r="AU21" s="55"/>
      <c r="AV21" s="55">
        <v>5437</v>
      </c>
      <c r="AW21" s="56">
        <v>3427.38</v>
      </c>
      <c r="AX21" s="255">
        <v>7140.51</v>
      </c>
      <c r="AY21" s="197"/>
      <c r="AZ21" s="57"/>
      <c r="BA21" s="57"/>
      <c r="BB21" s="57"/>
      <c r="BC21" s="57"/>
      <c r="BD21" s="57"/>
      <c r="BE21" s="57">
        <f t="shared" ref="BE21" si="27">AV21/AN21</f>
        <v>0.13042435291577711</v>
      </c>
      <c r="BF21" s="136">
        <f t="shared" si="22"/>
        <v>7.8319008431784895E-2</v>
      </c>
      <c r="BG21" s="51" t="s">
        <v>188</v>
      </c>
      <c r="BH21" s="59"/>
      <c r="BI21" s="59"/>
      <c r="BJ21" s="59"/>
      <c r="BK21" s="59"/>
      <c r="BL21" s="59"/>
      <c r="BM21" s="59"/>
      <c r="BN21" s="144">
        <f t="shared" ref="BN21" si="28">(BF21-BE21)*100</f>
        <v>-5.2105344483992218</v>
      </c>
      <c r="BO21" s="197"/>
      <c r="BP21" s="57"/>
      <c r="BQ21" s="57"/>
      <c r="BR21" s="57"/>
      <c r="BS21" s="57">
        <f>V21/N21</f>
        <v>8.6956521739130432E-2</v>
      </c>
      <c r="BT21" s="58">
        <f t="shared" si="23"/>
        <v>7.407407407407407E-2</v>
      </c>
      <c r="BU21" s="124">
        <f t="shared" si="24"/>
        <v>0</v>
      </c>
      <c r="BV21" s="124">
        <f t="shared" si="25"/>
        <v>3.7037037037037035E-2</v>
      </c>
      <c r="BW21" s="124">
        <f t="shared" si="26"/>
        <v>0.1111111111111111</v>
      </c>
      <c r="BX21" s="124">
        <f t="shared" ref="BX21" si="29">(AG21-AF21)/AF21</f>
        <v>-8.7463556851311124E-3</v>
      </c>
      <c r="BY21" s="291">
        <f t="shared" ref="BY21" si="30">(O21-N21)/N21</f>
        <v>0.17391304347826086</v>
      </c>
      <c r="BZ21" s="197"/>
      <c r="CA21" s="58"/>
      <c r="CB21" s="197"/>
      <c r="CC21" s="302" t="s">
        <v>322</v>
      </c>
      <c r="CD21" s="326"/>
      <c r="CE21" s="126" t="s">
        <v>322</v>
      </c>
      <c r="CF21" s="126"/>
      <c r="CG21" s="302" t="s">
        <v>322</v>
      </c>
    </row>
    <row r="22" spans="1:85" s="14" customFormat="1" x14ac:dyDescent="0.25">
      <c r="A22" s="13"/>
      <c r="B22" s="50" t="s">
        <v>290</v>
      </c>
      <c r="C22" s="51"/>
      <c r="D22" s="52"/>
      <c r="E22" s="52"/>
      <c r="F22" s="52"/>
      <c r="G22" s="52">
        <v>4</v>
      </c>
      <c r="H22" s="53"/>
      <c r="I22" s="241"/>
      <c r="J22" s="51"/>
      <c r="K22" s="52"/>
      <c r="L22" s="52"/>
      <c r="M22" s="52"/>
      <c r="N22" s="52">
        <v>23</v>
      </c>
      <c r="O22" s="105"/>
      <c r="P22" s="51"/>
      <c r="Q22" s="52"/>
      <c r="R22" s="52"/>
      <c r="S22" s="52"/>
      <c r="T22" s="52"/>
      <c r="U22" s="52"/>
      <c r="V22" s="52">
        <v>8</v>
      </c>
      <c r="W22" s="105"/>
      <c r="X22" s="246"/>
      <c r="Y22" s="241"/>
      <c r="Z22" s="51"/>
      <c r="AA22" s="52"/>
      <c r="AB22" s="52"/>
      <c r="AC22" s="52"/>
      <c r="AD22" s="52"/>
      <c r="AE22" s="54"/>
      <c r="AF22" s="54" t="s">
        <v>291</v>
      </c>
      <c r="AG22" s="107"/>
      <c r="AH22" s="51"/>
      <c r="AI22" s="52"/>
      <c r="AJ22" s="52"/>
      <c r="AK22" s="52"/>
      <c r="AL22" s="52"/>
      <c r="AM22" s="52"/>
      <c r="AN22" s="52">
        <v>18273</v>
      </c>
      <c r="AO22" s="105"/>
      <c r="AP22" s="191"/>
      <c r="AQ22" s="55"/>
      <c r="AR22" s="55"/>
      <c r="AS22" s="55"/>
      <c r="AT22" s="55"/>
      <c r="AU22" s="55"/>
      <c r="AV22" s="55">
        <v>4853</v>
      </c>
      <c r="AW22" s="56"/>
      <c r="AX22" s="255"/>
      <c r="AY22" s="197"/>
      <c r="AZ22" s="57"/>
      <c r="BA22" s="57"/>
      <c r="BB22" s="57"/>
      <c r="BC22" s="57"/>
      <c r="BD22" s="57"/>
      <c r="BE22" s="57">
        <f t="shared" ref="BE22:BE23" si="31">AV22/AN22</f>
        <v>0.26558310074974006</v>
      </c>
      <c r="BF22" s="136"/>
      <c r="BG22" s="51"/>
      <c r="BH22" s="59"/>
      <c r="BI22" s="59"/>
      <c r="BJ22" s="59"/>
      <c r="BK22" s="59"/>
      <c r="BL22" s="59"/>
      <c r="BM22" s="59"/>
      <c r="BN22" s="144"/>
      <c r="BO22" s="197"/>
      <c r="BP22" s="57"/>
      <c r="BQ22" s="57"/>
      <c r="BR22" s="57"/>
      <c r="BS22" s="57">
        <f>V22/N22</f>
        <v>0.34782608695652173</v>
      </c>
      <c r="BT22" s="58"/>
      <c r="BU22" s="124"/>
      <c r="BV22" s="124"/>
      <c r="BW22" s="124"/>
      <c r="BX22" s="124"/>
      <c r="BY22" s="291"/>
      <c r="BZ22" s="197"/>
      <c r="CA22" s="58"/>
      <c r="CB22" s="197"/>
      <c r="CC22" s="302" t="s">
        <v>322</v>
      </c>
      <c r="CD22" s="326"/>
      <c r="CE22" s="126"/>
      <c r="CF22" s="126"/>
      <c r="CG22" s="302"/>
    </row>
    <row r="23" spans="1:85" s="9" customFormat="1" x14ac:dyDescent="0.25">
      <c r="A23" s="12">
        <v>12</v>
      </c>
      <c r="B23" s="17" t="s">
        <v>7</v>
      </c>
      <c r="C23" s="2">
        <v>1</v>
      </c>
      <c r="D23" s="3">
        <v>1</v>
      </c>
      <c r="E23" s="3">
        <v>1</v>
      </c>
      <c r="F23" s="3">
        <v>1</v>
      </c>
      <c r="G23" s="3">
        <v>1</v>
      </c>
      <c r="H23" s="4">
        <v>1</v>
      </c>
      <c r="I23" s="6">
        <v>654</v>
      </c>
      <c r="J23" s="2">
        <v>47</v>
      </c>
      <c r="K23" s="3">
        <v>82</v>
      </c>
      <c r="L23" s="3">
        <v>78</v>
      </c>
      <c r="M23" s="3">
        <v>76</v>
      </c>
      <c r="N23" s="3">
        <v>106</v>
      </c>
      <c r="O23" s="104">
        <v>117</v>
      </c>
      <c r="P23" s="2">
        <v>2</v>
      </c>
      <c r="Q23" s="3">
        <v>2</v>
      </c>
      <c r="R23" s="3">
        <v>3</v>
      </c>
      <c r="S23" s="3">
        <v>4</v>
      </c>
      <c r="T23" s="3">
        <v>11</v>
      </c>
      <c r="U23" s="3">
        <v>15</v>
      </c>
      <c r="V23" s="3">
        <v>22</v>
      </c>
      <c r="W23" s="104">
        <v>18</v>
      </c>
      <c r="X23" s="245">
        <v>0</v>
      </c>
      <c r="Y23" s="6">
        <v>14</v>
      </c>
      <c r="Z23" s="2">
        <v>22.97</v>
      </c>
      <c r="AA23" s="3">
        <v>26.34</v>
      </c>
      <c r="AB23" s="3">
        <v>35.78</v>
      </c>
      <c r="AC23" s="44">
        <v>46</v>
      </c>
      <c r="AD23" s="3">
        <v>33.75</v>
      </c>
      <c r="AE23" s="44">
        <v>37.74</v>
      </c>
      <c r="AF23" s="44">
        <v>37.74</v>
      </c>
      <c r="AG23" s="108">
        <v>48.47</v>
      </c>
      <c r="AH23" s="19">
        <v>112321</v>
      </c>
      <c r="AI23" s="20">
        <v>106994</v>
      </c>
      <c r="AJ23" s="20">
        <v>157486</v>
      </c>
      <c r="AK23" s="20">
        <v>206790</v>
      </c>
      <c r="AL23" s="20">
        <v>163730</v>
      </c>
      <c r="AM23" s="20">
        <v>169972</v>
      </c>
      <c r="AN23" s="20">
        <v>164374</v>
      </c>
      <c r="AO23" s="152">
        <v>236787</v>
      </c>
      <c r="AP23" s="19">
        <v>1175</v>
      </c>
      <c r="AQ23" s="20">
        <v>2056</v>
      </c>
      <c r="AR23" s="20">
        <v>2483</v>
      </c>
      <c r="AS23" s="20">
        <v>14484</v>
      </c>
      <c r="AT23" s="20">
        <v>13719</v>
      </c>
      <c r="AU23" s="20">
        <v>14115</v>
      </c>
      <c r="AV23" s="20">
        <v>13416</v>
      </c>
      <c r="AW23" s="21">
        <v>5806</v>
      </c>
      <c r="AX23" s="254">
        <v>18716</v>
      </c>
      <c r="AY23" s="45">
        <f>AP23/AH23</f>
        <v>1.0461089199704418E-2</v>
      </c>
      <c r="AZ23" s="46">
        <f>AQ23/AI23</f>
        <v>1.9216030805465727E-2</v>
      </c>
      <c r="BA23" s="46">
        <f>AR23/AJ23</f>
        <v>1.5766480830042034E-2</v>
      </c>
      <c r="BB23" s="46">
        <f>AS23/AK23</f>
        <v>7.0042071666908456E-2</v>
      </c>
      <c r="BC23" s="46">
        <f>AT23/AL23</f>
        <v>8.3790386612105291E-2</v>
      </c>
      <c r="BD23" s="46">
        <f t="shared" si="4"/>
        <v>8.3043089450027058E-2</v>
      </c>
      <c r="BE23" s="46">
        <f t="shared" si="31"/>
        <v>8.1618747490479024E-2</v>
      </c>
      <c r="BF23" s="153">
        <f t="shared" si="10"/>
        <v>2.4519927191948881E-2</v>
      </c>
      <c r="BG23" s="2" t="s">
        <v>188</v>
      </c>
      <c r="BH23" s="48">
        <f t="shared" ref="BH23:BM23" si="32">(AZ23-AY23)*100</f>
        <v>0.87549416057613094</v>
      </c>
      <c r="BI23" s="48">
        <f t="shared" si="32"/>
        <v>-0.3449549975423693</v>
      </c>
      <c r="BJ23" s="48">
        <f t="shared" si="32"/>
        <v>5.4275590836866421</v>
      </c>
      <c r="BK23" s="48">
        <f t="shared" si="32"/>
        <v>1.3748314945196836</v>
      </c>
      <c r="BL23" s="48">
        <f t="shared" si="32"/>
        <v>-7.4729716207823371E-2</v>
      </c>
      <c r="BM23" s="48">
        <f t="shared" si="32"/>
        <v>-0.14243419595480339</v>
      </c>
      <c r="BN23" s="154">
        <f t="shared" si="5"/>
        <v>-5.7098820298530137</v>
      </c>
      <c r="BO23" s="45">
        <f>R23/J23</f>
        <v>6.3829787234042548E-2</v>
      </c>
      <c r="BP23" s="46">
        <f>S23/K23</f>
        <v>4.878048780487805E-2</v>
      </c>
      <c r="BQ23" s="46">
        <f>T23/L23</f>
        <v>0.14102564102564102</v>
      </c>
      <c r="BR23" s="46">
        <f>U23/M23</f>
        <v>0.19736842105263158</v>
      </c>
      <c r="BS23" s="46">
        <f>V23/N23</f>
        <v>0.20754716981132076</v>
      </c>
      <c r="BT23" s="47">
        <f t="shared" si="13"/>
        <v>0.15384615384615385</v>
      </c>
      <c r="BU23" s="261">
        <f t="shared" si="6"/>
        <v>0</v>
      </c>
      <c r="BV23" s="261">
        <f t="shared" si="7"/>
        <v>0.11965811965811966</v>
      </c>
      <c r="BW23" s="261">
        <f t="shared" si="8"/>
        <v>0.27350427350427353</v>
      </c>
      <c r="BX23" s="261">
        <f t="shared" si="17"/>
        <v>0.28431372549019596</v>
      </c>
      <c r="BY23" s="239">
        <f t="shared" si="9"/>
        <v>0.10377358490566038</v>
      </c>
      <c r="BZ23" s="45"/>
      <c r="CA23" s="47" t="s">
        <v>322</v>
      </c>
      <c r="CB23" s="45"/>
      <c r="CC23" s="301"/>
      <c r="CD23" s="325"/>
      <c r="CE23" s="127" t="s">
        <v>322</v>
      </c>
      <c r="CF23" s="127"/>
      <c r="CG23" s="301" t="s">
        <v>322</v>
      </c>
    </row>
    <row r="24" spans="1:85" s="11" customFormat="1" x14ac:dyDescent="0.25">
      <c r="A24" s="10">
        <v>13</v>
      </c>
      <c r="B24" s="32" t="s">
        <v>8</v>
      </c>
      <c r="C24" s="33"/>
      <c r="D24" s="34"/>
      <c r="E24" s="34"/>
      <c r="F24" s="34">
        <v>3</v>
      </c>
      <c r="G24" s="34">
        <v>3</v>
      </c>
      <c r="H24" s="35">
        <v>3</v>
      </c>
      <c r="I24" s="36">
        <v>0</v>
      </c>
      <c r="J24" s="33"/>
      <c r="K24" s="34"/>
      <c r="L24" s="34"/>
      <c r="M24" s="34">
        <v>7</v>
      </c>
      <c r="N24" s="34">
        <v>8</v>
      </c>
      <c r="O24" s="72">
        <v>7</v>
      </c>
      <c r="P24" s="33"/>
      <c r="Q24" s="34"/>
      <c r="R24" s="34"/>
      <c r="S24" s="34"/>
      <c r="T24" s="34"/>
      <c r="U24" s="34">
        <v>0</v>
      </c>
      <c r="V24" s="34">
        <v>1</v>
      </c>
      <c r="W24" s="72">
        <v>0</v>
      </c>
      <c r="X24" s="244">
        <v>0</v>
      </c>
      <c r="Y24" s="36">
        <v>1</v>
      </c>
      <c r="Z24" s="33"/>
      <c r="AA24" s="34"/>
      <c r="AB24" s="34"/>
      <c r="AC24" s="34"/>
      <c r="AD24" s="34"/>
      <c r="AE24" s="70">
        <v>32</v>
      </c>
      <c r="AF24" s="70">
        <v>32</v>
      </c>
      <c r="AG24" s="109">
        <v>47.28</v>
      </c>
      <c r="AH24" s="37"/>
      <c r="AI24" s="38"/>
      <c r="AJ24" s="38"/>
      <c r="AK24" s="38"/>
      <c r="AL24" s="38"/>
      <c r="AM24" s="38">
        <v>28670</v>
      </c>
      <c r="AN24" s="38">
        <v>27758</v>
      </c>
      <c r="AO24" s="129">
        <v>36617</v>
      </c>
      <c r="AP24" s="37"/>
      <c r="AQ24" s="38"/>
      <c r="AR24" s="38"/>
      <c r="AS24" s="38"/>
      <c r="AT24" s="38"/>
      <c r="AU24" s="38">
        <v>1036</v>
      </c>
      <c r="AV24" s="38">
        <v>772</v>
      </c>
      <c r="AW24" s="39">
        <v>438</v>
      </c>
      <c r="AX24" s="253">
        <v>460</v>
      </c>
      <c r="AY24" s="40"/>
      <c r="AZ24" s="41"/>
      <c r="BA24" s="41"/>
      <c r="BB24" s="41"/>
      <c r="BC24" s="41"/>
      <c r="BD24" s="41">
        <f t="shared" si="4"/>
        <v>3.6135333100802233E-2</v>
      </c>
      <c r="BE24" s="41">
        <f t="shared" si="15"/>
        <v>2.7811802003026156E-2</v>
      </c>
      <c r="BF24" s="130">
        <f t="shared" si="10"/>
        <v>1.196165715378103E-2</v>
      </c>
      <c r="BG24" s="33" t="s">
        <v>188</v>
      </c>
      <c r="BH24" s="43"/>
      <c r="BI24" s="43"/>
      <c r="BJ24" s="43"/>
      <c r="BK24" s="43"/>
      <c r="BL24" s="43"/>
      <c r="BM24" s="43">
        <f>(BE24-BD24)*100</f>
        <v>-0.83235310977760779</v>
      </c>
      <c r="BN24" s="131">
        <f t="shared" si="5"/>
        <v>-1.5850144849245125</v>
      </c>
      <c r="BO24" s="40"/>
      <c r="BP24" s="41"/>
      <c r="BQ24" s="41"/>
      <c r="BR24" s="41">
        <f>U24/M24</f>
        <v>0</v>
      </c>
      <c r="BS24" s="41">
        <f>V24/N24</f>
        <v>0.125</v>
      </c>
      <c r="BT24" s="42">
        <f t="shared" si="13"/>
        <v>0</v>
      </c>
      <c r="BU24" s="260">
        <f t="shared" si="6"/>
        <v>0</v>
      </c>
      <c r="BV24" s="260">
        <f t="shared" si="7"/>
        <v>0.14285714285714285</v>
      </c>
      <c r="BW24" s="260">
        <f t="shared" si="8"/>
        <v>0.14285714285714285</v>
      </c>
      <c r="BX24" s="260">
        <f t="shared" si="17"/>
        <v>0.47750000000000004</v>
      </c>
      <c r="BY24" s="290">
        <f t="shared" si="9"/>
        <v>-0.125</v>
      </c>
      <c r="BZ24" s="40"/>
      <c r="CA24" s="42" t="s">
        <v>322</v>
      </c>
      <c r="CB24" s="40"/>
      <c r="CC24" s="300" t="s">
        <v>322</v>
      </c>
      <c r="CD24" s="324"/>
      <c r="CE24" s="294" t="s">
        <v>322</v>
      </c>
      <c r="CF24" s="294"/>
      <c r="CG24" s="300" t="s">
        <v>322</v>
      </c>
    </row>
    <row r="25" spans="1:85" x14ac:dyDescent="0.25">
      <c r="A25" s="15">
        <v>14</v>
      </c>
      <c r="B25" s="60" t="s">
        <v>9</v>
      </c>
      <c r="C25" s="176"/>
      <c r="D25" s="61"/>
      <c r="E25" s="61"/>
      <c r="F25" s="61"/>
      <c r="G25" s="61"/>
      <c r="H25" s="62"/>
      <c r="I25" s="242"/>
      <c r="J25" s="176"/>
      <c r="K25" s="61"/>
      <c r="L25" s="61"/>
      <c r="M25" s="61"/>
      <c r="N25" s="61"/>
      <c r="O25" s="106"/>
      <c r="P25" s="176"/>
      <c r="Q25" s="61"/>
      <c r="R25" s="61"/>
      <c r="S25" s="61"/>
      <c r="T25" s="61"/>
      <c r="U25" s="61"/>
      <c r="V25" s="61"/>
      <c r="W25" s="106"/>
      <c r="X25" s="247"/>
      <c r="Y25" s="242"/>
      <c r="Z25" s="176"/>
      <c r="AA25" s="61"/>
      <c r="AB25" s="61"/>
      <c r="AC25" s="61"/>
      <c r="AD25" s="61"/>
      <c r="AE25" s="250"/>
      <c r="AF25" s="250"/>
      <c r="AG25" s="183"/>
      <c r="AH25" s="192"/>
      <c r="AI25" s="63"/>
      <c r="AJ25" s="63"/>
      <c r="AK25" s="63"/>
      <c r="AL25" s="63"/>
      <c r="AM25" s="63"/>
      <c r="AN25" s="63"/>
      <c r="AO25" s="187"/>
      <c r="AP25" s="192"/>
      <c r="AQ25" s="63"/>
      <c r="AR25" s="63"/>
      <c r="AS25" s="63"/>
      <c r="AT25" s="63"/>
      <c r="AU25" s="63"/>
      <c r="AV25" s="63"/>
      <c r="AW25" s="64"/>
      <c r="AX25" s="256"/>
      <c r="AY25" s="198"/>
      <c r="AZ25" s="65"/>
      <c r="BA25" s="65"/>
      <c r="BB25" s="65"/>
      <c r="BC25" s="65"/>
      <c r="BD25" s="65"/>
      <c r="BE25" s="65"/>
      <c r="BF25" s="195"/>
      <c r="BG25" s="176" t="s">
        <v>188</v>
      </c>
      <c r="BH25" s="67"/>
      <c r="BI25" s="67"/>
      <c r="BJ25" s="67"/>
      <c r="BK25" s="67"/>
      <c r="BL25" s="67"/>
      <c r="BM25" s="67"/>
      <c r="BN25" s="202"/>
      <c r="BO25" s="198"/>
      <c r="BP25" s="65"/>
      <c r="BQ25" s="65"/>
      <c r="BR25" s="65"/>
      <c r="BS25" s="65"/>
      <c r="BT25" s="66"/>
      <c r="BU25" s="262"/>
      <c r="BV25" s="262"/>
      <c r="BW25" s="262"/>
      <c r="BX25" s="262"/>
      <c r="BY25" s="292"/>
      <c r="BZ25" s="198"/>
      <c r="CA25" s="66"/>
      <c r="CB25" s="198"/>
      <c r="CC25" s="303"/>
      <c r="CD25" s="327"/>
      <c r="CE25" s="295"/>
      <c r="CF25" s="295"/>
      <c r="CG25" s="303"/>
    </row>
    <row r="26" spans="1:85" s="9" customFormat="1" x14ac:dyDescent="0.25">
      <c r="A26" s="12">
        <v>15</v>
      </c>
      <c r="B26" s="17" t="s">
        <v>352</v>
      </c>
      <c r="C26" s="2">
        <v>0</v>
      </c>
      <c r="D26" s="3">
        <v>0</v>
      </c>
      <c r="E26" s="3">
        <v>0</v>
      </c>
      <c r="F26" s="3">
        <v>0</v>
      </c>
      <c r="G26" s="3">
        <v>0</v>
      </c>
      <c r="H26" s="4">
        <v>0</v>
      </c>
      <c r="I26" s="6">
        <v>62</v>
      </c>
      <c r="J26" s="2">
        <v>355</v>
      </c>
      <c r="K26" s="3">
        <v>736</v>
      </c>
      <c r="L26" s="3">
        <v>902</v>
      </c>
      <c r="M26" s="3">
        <v>476</v>
      </c>
      <c r="N26" s="3">
        <v>800</v>
      </c>
      <c r="O26" s="104">
        <v>853</v>
      </c>
      <c r="P26" s="2">
        <v>44</v>
      </c>
      <c r="Q26" s="3">
        <v>21</v>
      </c>
      <c r="R26" s="3">
        <v>29</v>
      </c>
      <c r="S26" s="3">
        <v>77</v>
      </c>
      <c r="T26" s="3">
        <v>83</v>
      </c>
      <c r="U26" s="3">
        <v>82</v>
      </c>
      <c r="V26" s="3">
        <v>425</v>
      </c>
      <c r="W26" s="104">
        <v>104</v>
      </c>
      <c r="X26" s="245">
        <v>123</v>
      </c>
      <c r="Y26" s="6">
        <v>211</v>
      </c>
      <c r="Z26" s="5">
        <f>(20.28+18.27)/2</f>
        <v>19.274999999999999</v>
      </c>
      <c r="AA26" s="44">
        <f>(18.27+24.24)/2</f>
        <v>21.254999999999999</v>
      </c>
      <c r="AB26" s="3">
        <v>24.24</v>
      </c>
      <c r="AC26" s="3">
        <f>(24.24+29.78)/2</f>
        <v>27.009999999999998</v>
      </c>
      <c r="AD26" s="3">
        <v>29.78</v>
      </c>
      <c r="AE26" s="3">
        <v>29.78</v>
      </c>
      <c r="AF26" s="44">
        <v>34</v>
      </c>
      <c r="AG26" s="108">
        <v>34</v>
      </c>
      <c r="AH26" s="19">
        <v>394091</v>
      </c>
      <c r="AI26" s="20">
        <v>386750</v>
      </c>
      <c r="AJ26" s="20">
        <v>530846</v>
      </c>
      <c r="AK26" s="20">
        <v>646958</v>
      </c>
      <c r="AL26" s="20">
        <v>686842</v>
      </c>
      <c r="AM26" s="20">
        <v>694187.72</v>
      </c>
      <c r="AN26" s="20">
        <v>635660</v>
      </c>
      <c r="AO26" s="152">
        <v>800076.02</v>
      </c>
      <c r="AP26" s="19">
        <v>18822</v>
      </c>
      <c r="AQ26" s="20">
        <v>27733</v>
      </c>
      <c r="AR26" s="20">
        <v>40640</v>
      </c>
      <c r="AS26" s="20">
        <v>151617</v>
      </c>
      <c r="AT26" s="20">
        <v>99639</v>
      </c>
      <c r="AU26" s="20">
        <v>71511.11</v>
      </c>
      <c r="AV26" s="20">
        <v>1361.44</v>
      </c>
      <c r="AW26" s="21">
        <v>12000</v>
      </c>
      <c r="AX26" s="254">
        <v>197824.72</v>
      </c>
      <c r="AY26" s="45">
        <f t="shared" ref="AY26:AY97" si="33">AP26/AH26</f>
        <v>4.7760542615791782E-2</v>
      </c>
      <c r="AZ26" s="46">
        <f t="shared" ref="AZ26:AZ97" si="34">AQ26/AI26</f>
        <v>7.1707821590174525E-2</v>
      </c>
      <c r="BA26" s="46">
        <f t="shared" ref="BA26:BA97" si="35">AR26/AJ26</f>
        <v>7.6557042908866224E-2</v>
      </c>
      <c r="BB26" s="46">
        <f t="shared" ref="BB26:BB97" si="36">AS26/AK26</f>
        <v>0.2343536983853666</v>
      </c>
      <c r="BC26" s="46">
        <f t="shared" ref="BC26:BD97" si="37">AT26/AL26</f>
        <v>0.14506829809475832</v>
      </c>
      <c r="BD26" s="46">
        <f t="shared" si="4"/>
        <v>0.10301408097509994</v>
      </c>
      <c r="BE26" s="46">
        <f t="shared" si="15"/>
        <v>2.1417739042884562E-3</v>
      </c>
      <c r="BF26" s="46">
        <f t="shared" si="15"/>
        <v>1.4998574760433389E-2</v>
      </c>
      <c r="BG26" s="2" t="s">
        <v>188</v>
      </c>
      <c r="BH26" s="48">
        <f t="shared" ref="BH26:BM26" si="38">(AZ26-AY26)*100</f>
        <v>2.3947278974382744</v>
      </c>
      <c r="BI26" s="48">
        <f t="shared" si="38"/>
        <v>0.48492213186916988</v>
      </c>
      <c r="BJ26" s="48">
        <f t="shared" si="38"/>
        <v>15.779665547650037</v>
      </c>
      <c r="BK26" s="48">
        <f t="shared" si="38"/>
        <v>-8.9285400290608266</v>
      </c>
      <c r="BL26" s="48">
        <f t="shared" si="38"/>
        <v>-4.2054217119658386</v>
      </c>
      <c r="BM26" s="48">
        <f t="shared" si="38"/>
        <v>-10.087230707081149</v>
      </c>
      <c r="BN26" s="154">
        <f t="shared" si="5"/>
        <v>1.2856800856144932</v>
      </c>
      <c r="BO26" s="45">
        <f t="shared" ref="BO26:BT26" si="39">R26/J26</f>
        <v>8.1690140845070425E-2</v>
      </c>
      <c r="BP26" s="46">
        <f t="shared" si="39"/>
        <v>0.10461956521739131</v>
      </c>
      <c r="BQ26" s="46">
        <f t="shared" si="39"/>
        <v>9.2017738359201767E-2</v>
      </c>
      <c r="BR26" s="46">
        <f t="shared" si="39"/>
        <v>0.17226890756302521</v>
      </c>
      <c r="BS26" s="46">
        <f t="shared" si="39"/>
        <v>0.53125</v>
      </c>
      <c r="BT26" s="46">
        <f t="shared" si="39"/>
        <v>0.12192262602579132</v>
      </c>
      <c r="BU26" s="261">
        <f t="shared" si="6"/>
        <v>0.14419695193434937</v>
      </c>
      <c r="BV26" s="261">
        <f t="shared" si="7"/>
        <v>0.24736225087924971</v>
      </c>
      <c r="BW26" s="261">
        <f t="shared" si="8"/>
        <v>0.51348182883939042</v>
      </c>
      <c r="BX26" s="261">
        <f t="shared" si="17"/>
        <v>0</v>
      </c>
      <c r="BY26" s="239">
        <f t="shared" si="9"/>
        <v>6.6250000000000003E-2</v>
      </c>
      <c r="BZ26" s="45" t="s">
        <v>322</v>
      </c>
      <c r="CA26" s="47"/>
      <c r="CB26" s="45" t="s">
        <v>322</v>
      </c>
      <c r="CC26" s="301"/>
      <c r="CD26" s="325"/>
      <c r="CE26" s="127" t="s">
        <v>322</v>
      </c>
      <c r="CF26" s="127"/>
      <c r="CG26" s="301" t="s">
        <v>322</v>
      </c>
    </row>
    <row r="27" spans="1:85" s="11" customFormat="1" x14ac:dyDescent="0.25">
      <c r="A27" s="10"/>
      <c r="B27" s="32" t="s">
        <v>191</v>
      </c>
      <c r="C27" s="33">
        <v>1</v>
      </c>
      <c r="D27" s="34">
        <v>1</v>
      </c>
      <c r="E27" s="34">
        <v>1</v>
      </c>
      <c r="F27" s="34"/>
      <c r="G27" s="34"/>
      <c r="H27" s="35"/>
      <c r="I27" s="36"/>
      <c r="J27" s="33">
        <v>0</v>
      </c>
      <c r="K27" s="34">
        <v>0</v>
      </c>
      <c r="L27" s="34">
        <v>1</v>
      </c>
      <c r="M27" s="34"/>
      <c r="N27" s="34"/>
      <c r="O27" s="72"/>
      <c r="P27" s="33">
        <v>0</v>
      </c>
      <c r="Q27" s="34">
        <v>0</v>
      </c>
      <c r="R27" s="34">
        <v>0</v>
      </c>
      <c r="S27" s="34">
        <v>0</v>
      </c>
      <c r="T27" s="34">
        <v>0</v>
      </c>
      <c r="U27" s="34"/>
      <c r="V27" s="34"/>
      <c r="W27" s="72"/>
      <c r="X27" s="244"/>
      <c r="Y27" s="36"/>
      <c r="Z27" s="33">
        <v>21.8</v>
      </c>
      <c r="AA27" s="34">
        <v>23.06</v>
      </c>
      <c r="AB27" s="34">
        <v>23.27</v>
      </c>
      <c r="AC27" s="34">
        <v>22.77</v>
      </c>
      <c r="AD27" s="34">
        <v>22.77</v>
      </c>
      <c r="AE27" s="70"/>
      <c r="AF27" s="70"/>
      <c r="AG27" s="109"/>
      <c r="AH27" s="37">
        <v>5236</v>
      </c>
      <c r="AI27" s="38">
        <v>5428</v>
      </c>
      <c r="AJ27" s="38">
        <v>5436</v>
      </c>
      <c r="AK27" s="38">
        <v>5914</v>
      </c>
      <c r="AL27" s="38">
        <v>5871</v>
      </c>
      <c r="AM27" s="38"/>
      <c r="AN27" s="38"/>
      <c r="AO27" s="129"/>
      <c r="AP27" s="37">
        <v>0</v>
      </c>
      <c r="AQ27" s="38">
        <v>0</v>
      </c>
      <c r="AR27" s="38">
        <v>0</v>
      </c>
      <c r="AS27" s="38">
        <v>0</v>
      </c>
      <c r="AT27" s="38">
        <v>231</v>
      </c>
      <c r="AU27" s="38"/>
      <c r="AV27" s="38"/>
      <c r="AW27" s="39"/>
      <c r="AX27" s="253"/>
      <c r="AY27" s="40">
        <f t="shared" si="33"/>
        <v>0</v>
      </c>
      <c r="AZ27" s="41">
        <f t="shared" si="34"/>
        <v>0</v>
      </c>
      <c r="BA27" s="41">
        <f t="shared" si="35"/>
        <v>0</v>
      </c>
      <c r="BB27" s="41">
        <f t="shared" si="36"/>
        <v>0</v>
      </c>
      <c r="BC27" s="41">
        <f t="shared" si="37"/>
        <v>3.9345937659683188E-2</v>
      </c>
      <c r="BD27" s="41"/>
      <c r="BE27" s="41"/>
      <c r="BF27" s="130"/>
      <c r="BG27" s="33" t="s">
        <v>188</v>
      </c>
      <c r="BH27" s="43">
        <f t="shared" ref="BH27:BK31" si="40">(AZ27-AY27)*100</f>
        <v>0</v>
      </c>
      <c r="BI27" s="43">
        <f t="shared" si="40"/>
        <v>0</v>
      </c>
      <c r="BJ27" s="43">
        <f t="shared" si="40"/>
        <v>0</v>
      </c>
      <c r="BK27" s="43">
        <f t="shared" si="40"/>
        <v>3.9345937659683186</v>
      </c>
      <c r="BL27" s="43"/>
      <c r="BM27" s="43"/>
      <c r="BN27" s="131"/>
      <c r="BO27" s="40"/>
      <c r="BP27" s="41"/>
      <c r="BQ27" s="41">
        <f>T27/L27</f>
        <v>0</v>
      </c>
      <c r="BR27" s="41"/>
      <c r="BS27" s="41"/>
      <c r="BT27" s="42"/>
      <c r="BU27" s="260"/>
      <c r="BV27" s="260"/>
      <c r="BW27" s="260"/>
      <c r="BX27" s="260"/>
      <c r="BY27" s="290"/>
      <c r="BZ27" s="40"/>
      <c r="CA27" s="42"/>
      <c r="CB27" s="40"/>
      <c r="CC27" s="300"/>
      <c r="CD27" s="324"/>
      <c r="CE27" s="294"/>
      <c r="CF27" s="294"/>
      <c r="CG27" s="300"/>
    </row>
    <row r="28" spans="1:85" s="11" customFormat="1" x14ac:dyDescent="0.25">
      <c r="A28" s="10"/>
      <c r="B28" s="32" t="s">
        <v>192</v>
      </c>
      <c r="C28" s="33">
        <v>3</v>
      </c>
      <c r="D28" s="34">
        <v>3</v>
      </c>
      <c r="E28" s="34">
        <v>3</v>
      </c>
      <c r="F28" s="34"/>
      <c r="G28" s="34"/>
      <c r="H28" s="35"/>
      <c r="I28" s="36"/>
      <c r="J28" s="33"/>
      <c r="K28" s="34"/>
      <c r="L28" s="34"/>
      <c r="M28" s="34"/>
      <c r="N28" s="34"/>
      <c r="O28" s="72"/>
      <c r="P28" s="33">
        <v>0</v>
      </c>
      <c r="Q28" s="34">
        <v>0</v>
      </c>
      <c r="R28" s="34">
        <v>0</v>
      </c>
      <c r="S28" s="34">
        <v>0</v>
      </c>
      <c r="T28" s="34">
        <v>0</v>
      </c>
      <c r="U28" s="34"/>
      <c r="V28" s="34"/>
      <c r="W28" s="72"/>
      <c r="X28" s="244"/>
      <c r="Y28" s="36"/>
      <c r="Z28" s="33" t="s">
        <v>98</v>
      </c>
      <c r="AA28" s="34" t="s">
        <v>189</v>
      </c>
      <c r="AB28" s="34" t="s">
        <v>189</v>
      </c>
      <c r="AC28" s="34" t="s">
        <v>189</v>
      </c>
      <c r="AD28" s="34" t="s">
        <v>189</v>
      </c>
      <c r="AE28" s="70"/>
      <c r="AF28" s="70"/>
      <c r="AG28" s="109"/>
      <c r="AH28" s="37">
        <v>4567</v>
      </c>
      <c r="AI28" s="38">
        <v>6562</v>
      </c>
      <c r="AJ28" s="38">
        <v>7867</v>
      </c>
      <c r="AK28" s="38">
        <v>7800</v>
      </c>
      <c r="AL28" s="38">
        <v>7782</v>
      </c>
      <c r="AM28" s="38"/>
      <c r="AN28" s="38"/>
      <c r="AO28" s="129"/>
      <c r="AP28" s="37">
        <v>632</v>
      </c>
      <c r="AQ28" s="38">
        <v>427</v>
      </c>
      <c r="AR28" s="38">
        <v>726</v>
      </c>
      <c r="AS28" s="38">
        <v>582</v>
      </c>
      <c r="AT28" s="38">
        <v>1095</v>
      </c>
      <c r="AU28" s="38"/>
      <c r="AV28" s="38"/>
      <c r="AW28" s="39"/>
      <c r="AX28" s="253"/>
      <c r="AY28" s="40">
        <f t="shared" si="33"/>
        <v>0.13838405955769653</v>
      </c>
      <c r="AZ28" s="41">
        <f t="shared" si="34"/>
        <v>6.5071624504724174E-2</v>
      </c>
      <c r="BA28" s="41">
        <f t="shared" si="35"/>
        <v>9.2284225244693027E-2</v>
      </c>
      <c r="BB28" s="41">
        <f t="shared" si="36"/>
        <v>7.4615384615384611E-2</v>
      </c>
      <c r="BC28" s="41">
        <f t="shared" si="37"/>
        <v>0.14070932922127988</v>
      </c>
      <c r="BD28" s="41"/>
      <c r="BE28" s="41"/>
      <c r="BF28" s="130"/>
      <c r="BG28" s="33" t="s">
        <v>188</v>
      </c>
      <c r="BH28" s="43">
        <f t="shared" si="40"/>
        <v>-7.3312435052972358</v>
      </c>
      <c r="BI28" s="43">
        <f t="shared" si="40"/>
        <v>2.7212600739968855</v>
      </c>
      <c r="BJ28" s="43">
        <f t="shared" si="40"/>
        <v>-1.7668840629308415</v>
      </c>
      <c r="BK28" s="43">
        <f t="shared" si="40"/>
        <v>6.6093944605895265</v>
      </c>
      <c r="BL28" s="43"/>
      <c r="BM28" s="43"/>
      <c r="BN28" s="131"/>
      <c r="BO28" s="40"/>
      <c r="BP28" s="41"/>
      <c r="BQ28" s="41"/>
      <c r="BR28" s="41"/>
      <c r="BS28" s="41"/>
      <c r="BT28" s="42"/>
      <c r="BU28" s="260"/>
      <c r="BV28" s="260"/>
      <c r="BW28" s="260"/>
      <c r="BX28" s="260"/>
      <c r="BY28" s="290"/>
      <c r="BZ28" s="40"/>
      <c r="CA28" s="42"/>
      <c r="CB28" s="40" t="s">
        <v>322</v>
      </c>
      <c r="CC28" s="300"/>
      <c r="CD28" s="324"/>
      <c r="CE28" s="294"/>
      <c r="CF28" s="294"/>
      <c r="CG28" s="300"/>
    </row>
    <row r="29" spans="1:85" s="9" customFormat="1" x14ac:dyDescent="0.25">
      <c r="A29" s="12">
        <v>16</v>
      </c>
      <c r="B29" s="17" t="s">
        <v>353</v>
      </c>
      <c r="C29" s="2">
        <v>15</v>
      </c>
      <c r="D29" s="3">
        <v>15</v>
      </c>
      <c r="E29" s="3">
        <v>15</v>
      </c>
      <c r="F29" s="3"/>
      <c r="G29" s="3">
        <v>15</v>
      </c>
      <c r="H29" s="4">
        <v>15</v>
      </c>
      <c r="I29" s="6">
        <v>68</v>
      </c>
      <c r="J29" s="2">
        <v>96</v>
      </c>
      <c r="K29" s="3">
        <v>210</v>
      </c>
      <c r="L29" s="3">
        <v>1</v>
      </c>
      <c r="M29" s="3"/>
      <c r="N29" s="3">
        <v>80</v>
      </c>
      <c r="O29" s="104">
        <v>589</v>
      </c>
      <c r="P29" s="2">
        <v>0</v>
      </c>
      <c r="Q29" s="3">
        <v>0</v>
      </c>
      <c r="R29" s="3">
        <v>39</v>
      </c>
      <c r="S29" s="3">
        <v>91</v>
      </c>
      <c r="T29" s="3"/>
      <c r="U29" s="3"/>
      <c r="V29" s="3">
        <v>16</v>
      </c>
      <c r="W29" s="104">
        <v>4</v>
      </c>
      <c r="X29" s="245">
        <v>82</v>
      </c>
      <c r="Y29" s="6">
        <v>65</v>
      </c>
      <c r="Z29" s="2">
        <v>21.19</v>
      </c>
      <c r="AA29" s="3">
        <v>26.45</v>
      </c>
      <c r="AB29" s="3">
        <v>39.06</v>
      </c>
      <c r="AC29" s="3">
        <v>43.34</v>
      </c>
      <c r="AD29" s="3">
        <v>42.83</v>
      </c>
      <c r="AE29" s="44"/>
      <c r="AF29" s="44">
        <v>41.63</v>
      </c>
      <c r="AG29" s="108">
        <v>42.95</v>
      </c>
      <c r="AH29" s="19">
        <v>55635</v>
      </c>
      <c r="AI29" s="20">
        <v>507084</v>
      </c>
      <c r="AJ29" s="20">
        <v>790532</v>
      </c>
      <c r="AK29" s="20">
        <v>995776</v>
      </c>
      <c r="AL29" s="20">
        <v>791699</v>
      </c>
      <c r="AM29" s="20"/>
      <c r="AN29" s="20">
        <v>755865</v>
      </c>
      <c r="AO29" s="152">
        <v>832737</v>
      </c>
      <c r="AP29" s="19">
        <v>-5497</v>
      </c>
      <c r="AQ29" s="20">
        <v>-3750</v>
      </c>
      <c r="AR29" s="20">
        <v>34700</v>
      </c>
      <c r="AS29" s="20">
        <v>66499</v>
      </c>
      <c r="AT29" s="20">
        <v>68111</v>
      </c>
      <c r="AU29" s="20"/>
      <c r="AV29" s="20">
        <v>65241</v>
      </c>
      <c r="AW29" s="21">
        <v>33246</v>
      </c>
      <c r="AX29" s="254">
        <v>359395</v>
      </c>
      <c r="AY29" s="45">
        <f t="shared" si="33"/>
        <v>-9.8804709265749982E-2</v>
      </c>
      <c r="AZ29" s="46">
        <f t="shared" si="34"/>
        <v>-7.3952244598528057E-3</v>
      </c>
      <c r="BA29" s="46">
        <f t="shared" si="35"/>
        <v>4.3894491304589819E-2</v>
      </c>
      <c r="BB29" s="46">
        <f t="shared" si="36"/>
        <v>6.6781083295841634E-2</v>
      </c>
      <c r="BC29" s="46">
        <f t="shared" si="37"/>
        <v>8.6031433663551427E-2</v>
      </c>
      <c r="BD29" s="46"/>
      <c r="BE29" s="46">
        <f t="shared" si="15"/>
        <v>8.6313032089063518E-2</v>
      </c>
      <c r="BF29" s="153">
        <f t="shared" si="10"/>
        <v>3.9923769449418001E-2</v>
      </c>
      <c r="BG29" s="2" t="s">
        <v>188</v>
      </c>
      <c r="BH29" s="48">
        <f t="shared" si="40"/>
        <v>9.140948480589719</v>
      </c>
      <c r="BI29" s="48">
        <f t="shared" si="40"/>
        <v>5.1289715764442629</v>
      </c>
      <c r="BJ29" s="48">
        <f t="shared" si="40"/>
        <v>2.2886591991251812</v>
      </c>
      <c r="BK29" s="48">
        <f t="shared" si="40"/>
        <v>1.9250350367709792</v>
      </c>
      <c r="BL29" s="48"/>
      <c r="BM29" s="48">
        <f>(BE29-BD29)*100</f>
        <v>8.6313032089063526</v>
      </c>
      <c r="BN29" s="154">
        <f t="shared" si="5"/>
        <v>-4.6389262639645521</v>
      </c>
      <c r="BO29" s="45">
        <f t="shared" ref="BO29:BP31" si="41">R29/J29</f>
        <v>0.40625</v>
      </c>
      <c r="BP29" s="46">
        <f t="shared" si="41"/>
        <v>0.43333333333333335</v>
      </c>
      <c r="BQ29" s="46"/>
      <c r="BR29" s="46"/>
      <c r="BS29" s="46">
        <f>V29/N29</f>
        <v>0.2</v>
      </c>
      <c r="BT29" s="47">
        <f t="shared" si="13"/>
        <v>6.7911714770797962E-3</v>
      </c>
      <c r="BU29" s="261">
        <f t="shared" si="6"/>
        <v>0.13921901528013583</v>
      </c>
      <c r="BV29" s="261">
        <f t="shared" si="7"/>
        <v>0.11035653650254669</v>
      </c>
      <c r="BW29" s="261">
        <f t="shared" si="8"/>
        <v>0.25636672325976229</v>
      </c>
      <c r="BX29" s="261">
        <f t="shared" si="17"/>
        <v>3.1707902954600055E-2</v>
      </c>
      <c r="BY29" s="239">
        <f t="shared" si="9"/>
        <v>6.3624999999999998</v>
      </c>
      <c r="BZ29" s="45"/>
      <c r="CA29" s="47"/>
      <c r="CB29" s="45"/>
      <c r="CC29" s="301" t="s">
        <v>322</v>
      </c>
      <c r="CD29" s="325" t="s">
        <v>322</v>
      </c>
      <c r="CE29" s="127"/>
      <c r="CF29" s="127" t="s">
        <v>322</v>
      </c>
      <c r="CG29" s="301"/>
    </row>
    <row r="30" spans="1:85" s="14" customFormat="1" x14ac:dyDescent="0.25">
      <c r="A30" s="13"/>
      <c r="B30" s="50" t="s">
        <v>103</v>
      </c>
      <c r="C30" s="51">
        <v>0</v>
      </c>
      <c r="D30" s="52">
        <v>0</v>
      </c>
      <c r="E30" s="52">
        <v>0</v>
      </c>
      <c r="F30" s="52"/>
      <c r="G30" s="52">
        <v>11</v>
      </c>
      <c r="H30" s="53">
        <v>0</v>
      </c>
      <c r="I30" s="241">
        <v>11</v>
      </c>
      <c r="J30" s="51">
        <v>8</v>
      </c>
      <c r="K30" s="52">
        <v>16</v>
      </c>
      <c r="L30" s="52">
        <v>24</v>
      </c>
      <c r="M30" s="52"/>
      <c r="N30" s="52">
        <v>31</v>
      </c>
      <c r="O30" s="105">
        <v>47</v>
      </c>
      <c r="P30" s="51">
        <v>0</v>
      </c>
      <c r="Q30" s="52">
        <v>2</v>
      </c>
      <c r="R30" s="52">
        <v>1</v>
      </c>
      <c r="S30" s="52">
        <v>3</v>
      </c>
      <c r="T30" s="52">
        <v>4</v>
      </c>
      <c r="U30" s="52"/>
      <c r="V30" s="52">
        <v>17</v>
      </c>
      <c r="W30" s="105">
        <v>0</v>
      </c>
      <c r="X30" s="246">
        <v>9</v>
      </c>
      <c r="Y30" s="241">
        <v>3</v>
      </c>
      <c r="Z30" s="51">
        <v>18.3</v>
      </c>
      <c r="AA30" s="52">
        <v>20.49</v>
      </c>
      <c r="AB30" s="52">
        <v>27.98</v>
      </c>
      <c r="AC30" s="52">
        <v>28.04</v>
      </c>
      <c r="AD30" s="52">
        <v>28.46</v>
      </c>
      <c r="AE30" s="54"/>
      <c r="AF30" s="54">
        <v>40.090000000000003</v>
      </c>
      <c r="AG30" s="107">
        <v>46.33</v>
      </c>
      <c r="AH30" s="191">
        <v>24630</v>
      </c>
      <c r="AI30" s="55">
        <v>27006</v>
      </c>
      <c r="AJ30" s="55">
        <v>37549</v>
      </c>
      <c r="AK30" s="55">
        <v>38723</v>
      </c>
      <c r="AL30" s="55">
        <v>39928</v>
      </c>
      <c r="AM30" s="55"/>
      <c r="AN30" s="55">
        <v>44880</v>
      </c>
      <c r="AO30" s="141">
        <v>53580.99</v>
      </c>
      <c r="AP30" s="191">
        <v>535</v>
      </c>
      <c r="AQ30" s="55">
        <v>212</v>
      </c>
      <c r="AR30" s="55">
        <v>1258</v>
      </c>
      <c r="AS30" s="55">
        <v>945</v>
      </c>
      <c r="AT30" s="55">
        <v>3410</v>
      </c>
      <c r="AU30" s="55"/>
      <c r="AV30" s="55">
        <v>12827</v>
      </c>
      <c r="AW30" s="56">
        <v>9874.11</v>
      </c>
      <c r="AX30" s="255">
        <v>19872.12</v>
      </c>
      <c r="AY30" s="197">
        <f t="shared" si="33"/>
        <v>2.1721477872513197E-2</v>
      </c>
      <c r="AZ30" s="57">
        <f t="shared" si="34"/>
        <v>7.8501073835443979E-3</v>
      </c>
      <c r="BA30" s="57">
        <f t="shared" si="35"/>
        <v>3.3502889557644674E-2</v>
      </c>
      <c r="BB30" s="57">
        <f t="shared" si="36"/>
        <v>2.4404100921932702E-2</v>
      </c>
      <c r="BC30" s="57">
        <f t="shared" si="37"/>
        <v>8.5403726708074529E-2</v>
      </c>
      <c r="BD30" s="57"/>
      <c r="BE30" s="57">
        <f t="shared" si="15"/>
        <v>0.28580659536541891</v>
      </c>
      <c r="BF30" s="136">
        <f t="shared" si="10"/>
        <v>0.18428382902219614</v>
      </c>
      <c r="BG30" s="51" t="s">
        <v>188</v>
      </c>
      <c r="BH30" s="59">
        <f t="shared" si="40"/>
        <v>-1.3871370488968799</v>
      </c>
      <c r="BI30" s="59">
        <f t="shared" si="40"/>
        <v>2.5652782174100275</v>
      </c>
      <c r="BJ30" s="59">
        <f t="shared" si="40"/>
        <v>-0.90987886357119729</v>
      </c>
      <c r="BK30" s="59">
        <f t="shared" si="40"/>
        <v>6.0999625786141829</v>
      </c>
      <c r="BL30" s="59"/>
      <c r="BM30" s="59"/>
      <c r="BN30" s="144">
        <f t="shared" si="5"/>
        <v>-10.152276634322277</v>
      </c>
      <c r="BO30" s="197">
        <f t="shared" si="41"/>
        <v>0.125</v>
      </c>
      <c r="BP30" s="57">
        <f t="shared" si="41"/>
        <v>0.1875</v>
      </c>
      <c r="BQ30" s="57">
        <f>T30/L30</f>
        <v>0.16666666666666666</v>
      </c>
      <c r="BR30" s="57"/>
      <c r="BS30" s="57">
        <f>V30/N30</f>
        <v>0.54838709677419351</v>
      </c>
      <c r="BT30" s="58">
        <f t="shared" si="13"/>
        <v>0</v>
      </c>
      <c r="BU30" s="124">
        <f t="shared" si="6"/>
        <v>0.19148936170212766</v>
      </c>
      <c r="BV30" s="124">
        <f t="shared" si="7"/>
        <v>6.3829787234042548E-2</v>
      </c>
      <c r="BW30" s="124">
        <f t="shared" si="8"/>
        <v>0.25531914893617019</v>
      </c>
      <c r="BX30" s="124">
        <f t="shared" si="17"/>
        <v>0.15564978797705148</v>
      </c>
      <c r="BY30" s="291">
        <f t="shared" si="9"/>
        <v>0.5161290322580645</v>
      </c>
      <c r="BZ30" s="197"/>
      <c r="CA30" s="58"/>
      <c r="CB30" s="197"/>
      <c r="CC30" s="302" t="s">
        <v>322</v>
      </c>
      <c r="CD30" s="326"/>
      <c r="CE30" s="126"/>
      <c r="CF30" s="126"/>
      <c r="CG30" s="302" t="s">
        <v>322</v>
      </c>
    </row>
    <row r="31" spans="1:85" s="14" customFormat="1" x14ac:dyDescent="0.25">
      <c r="A31" s="13"/>
      <c r="B31" s="50" t="s">
        <v>104</v>
      </c>
      <c r="C31" s="51">
        <v>0</v>
      </c>
      <c r="D31" s="52">
        <v>0</v>
      </c>
      <c r="E31" s="52">
        <v>0</v>
      </c>
      <c r="F31" s="52"/>
      <c r="G31" s="52"/>
      <c r="H31" s="53"/>
      <c r="I31" s="241"/>
      <c r="J31" s="51">
        <v>95</v>
      </c>
      <c r="K31" s="52">
        <v>109</v>
      </c>
      <c r="L31" s="52">
        <v>43</v>
      </c>
      <c r="M31" s="52"/>
      <c r="N31" s="52"/>
      <c r="O31" s="105"/>
      <c r="P31" s="51">
        <v>0</v>
      </c>
      <c r="Q31" s="52">
        <v>0</v>
      </c>
      <c r="R31" s="52">
        <v>0</v>
      </c>
      <c r="S31" s="52">
        <v>0</v>
      </c>
      <c r="T31" s="52">
        <v>0</v>
      </c>
      <c r="U31" s="52"/>
      <c r="V31" s="52"/>
      <c r="W31" s="105"/>
      <c r="X31" s="246"/>
      <c r="Y31" s="241"/>
      <c r="Z31" s="51" t="s">
        <v>72</v>
      </c>
      <c r="AA31" s="52" t="s">
        <v>100</v>
      </c>
      <c r="AB31" s="52" t="s">
        <v>101</v>
      </c>
      <c r="AC31" s="52" t="s">
        <v>102</v>
      </c>
      <c r="AD31" s="52" t="s">
        <v>102</v>
      </c>
      <c r="AE31" s="54"/>
      <c r="AF31" s="54"/>
      <c r="AG31" s="107"/>
      <c r="AH31" s="191">
        <v>16752.849999999999</v>
      </c>
      <c r="AI31" s="55">
        <v>16741.27</v>
      </c>
      <c r="AJ31" s="55">
        <v>26310.32</v>
      </c>
      <c r="AK31" s="55">
        <v>42346.75</v>
      </c>
      <c r="AL31" s="55">
        <v>47993.54</v>
      </c>
      <c r="AM31" s="55"/>
      <c r="AN31" s="55"/>
      <c r="AO31" s="141"/>
      <c r="AP31" s="191">
        <v>5327.95</v>
      </c>
      <c r="AQ31" s="55">
        <v>5266.85</v>
      </c>
      <c r="AR31" s="55">
        <v>8193.6299999999992</v>
      </c>
      <c r="AS31" s="55">
        <v>11036.15</v>
      </c>
      <c r="AT31" s="55">
        <v>18816.3</v>
      </c>
      <c r="AU31" s="55"/>
      <c r="AV31" s="55"/>
      <c r="AW31" s="56"/>
      <c r="AX31" s="255"/>
      <c r="AY31" s="197">
        <f t="shared" si="33"/>
        <v>0.31803245417943815</v>
      </c>
      <c r="AZ31" s="57">
        <f t="shared" si="34"/>
        <v>0.3146027750582841</v>
      </c>
      <c r="BA31" s="57">
        <f t="shared" si="35"/>
        <v>0.31142266608691949</v>
      </c>
      <c r="BB31" s="57">
        <f t="shared" si="36"/>
        <v>0.26061386056781216</v>
      </c>
      <c r="BC31" s="57">
        <f t="shared" si="37"/>
        <v>0.39205901460904946</v>
      </c>
      <c r="BD31" s="57"/>
      <c r="BE31" s="57"/>
      <c r="BF31" s="136"/>
      <c r="BG31" s="51" t="s">
        <v>188</v>
      </c>
      <c r="BH31" s="59">
        <f t="shared" si="40"/>
        <v>-0.342967912115405</v>
      </c>
      <c r="BI31" s="59">
        <f t="shared" si="40"/>
        <v>-0.31801089713646147</v>
      </c>
      <c r="BJ31" s="59">
        <f t="shared" si="40"/>
        <v>-5.0808805519107327</v>
      </c>
      <c r="BK31" s="59">
        <f t="shared" si="40"/>
        <v>13.14451540412373</v>
      </c>
      <c r="BL31" s="59"/>
      <c r="BM31" s="59"/>
      <c r="BN31" s="144"/>
      <c r="BO31" s="197">
        <f t="shared" si="41"/>
        <v>0</v>
      </c>
      <c r="BP31" s="57">
        <f t="shared" si="41"/>
        <v>0</v>
      </c>
      <c r="BQ31" s="57">
        <f>T31/L31</f>
        <v>0</v>
      </c>
      <c r="BR31" s="57"/>
      <c r="BS31" s="57"/>
      <c r="BT31" s="58"/>
      <c r="BU31" s="124"/>
      <c r="BV31" s="124"/>
      <c r="BW31" s="124"/>
      <c r="BX31" s="124"/>
      <c r="BY31" s="291"/>
      <c r="BZ31" s="197"/>
      <c r="CA31" s="58"/>
      <c r="CB31" s="197"/>
      <c r="CC31" s="302"/>
      <c r="CD31" s="326"/>
      <c r="CE31" s="126"/>
      <c r="CF31" s="126"/>
      <c r="CG31" s="302"/>
    </row>
    <row r="32" spans="1:85" s="14" customFormat="1" x14ac:dyDescent="0.25">
      <c r="A32" s="13">
        <v>17</v>
      </c>
      <c r="B32" s="50" t="s">
        <v>10</v>
      </c>
      <c r="C32" s="51">
        <v>7</v>
      </c>
      <c r="D32" s="52">
        <v>7</v>
      </c>
      <c r="E32" s="52">
        <v>7</v>
      </c>
      <c r="F32" s="52">
        <v>0</v>
      </c>
      <c r="G32" s="52">
        <v>0</v>
      </c>
      <c r="H32" s="53">
        <v>0</v>
      </c>
      <c r="I32" s="241">
        <v>7</v>
      </c>
      <c r="J32" s="51">
        <v>0</v>
      </c>
      <c r="K32" s="52">
        <v>30</v>
      </c>
      <c r="L32" s="52">
        <v>48</v>
      </c>
      <c r="M32" s="52">
        <v>40</v>
      </c>
      <c r="N32" s="52">
        <v>38</v>
      </c>
      <c r="O32" s="105">
        <v>42</v>
      </c>
      <c r="P32" s="51">
        <v>0</v>
      </c>
      <c r="Q32" s="52">
        <v>0</v>
      </c>
      <c r="R32" s="52">
        <v>0</v>
      </c>
      <c r="S32" s="52">
        <v>0</v>
      </c>
      <c r="T32" s="52">
        <v>0</v>
      </c>
      <c r="U32" s="52">
        <v>0</v>
      </c>
      <c r="V32" s="52">
        <v>0</v>
      </c>
      <c r="W32" s="105">
        <v>0</v>
      </c>
      <c r="X32" s="246">
        <v>12</v>
      </c>
      <c r="Y32" s="241">
        <v>3</v>
      </c>
      <c r="Z32" s="51"/>
      <c r="AA32" s="52">
        <v>29.94</v>
      </c>
      <c r="AB32" s="54">
        <v>31</v>
      </c>
      <c r="AC32" s="54">
        <v>31</v>
      </c>
      <c r="AD32" s="54">
        <v>31</v>
      </c>
      <c r="AE32" s="54">
        <v>34.72</v>
      </c>
      <c r="AF32" s="54">
        <v>39.99</v>
      </c>
      <c r="AG32" s="107">
        <v>39.99</v>
      </c>
      <c r="AH32" s="191"/>
      <c r="AI32" s="55"/>
      <c r="AJ32" s="55">
        <v>19858</v>
      </c>
      <c r="AK32" s="55">
        <v>23801</v>
      </c>
      <c r="AL32" s="55">
        <v>23693</v>
      </c>
      <c r="AM32" s="55">
        <v>21663.25</v>
      </c>
      <c r="AN32" s="55">
        <v>27541.18</v>
      </c>
      <c r="AO32" s="141">
        <v>28206</v>
      </c>
      <c r="AP32" s="191"/>
      <c r="AQ32" s="55"/>
      <c r="AR32" s="55">
        <v>1499</v>
      </c>
      <c r="AS32" s="55">
        <v>3647</v>
      </c>
      <c r="AT32" s="55">
        <v>6003</v>
      </c>
      <c r="AU32" s="55">
        <v>2992.3</v>
      </c>
      <c r="AV32" s="55">
        <v>2035.03</v>
      </c>
      <c r="AW32" s="56">
        <v>2570</v>
      </c>
      <c r="AX32" s="255">
        <v>7747</v>
      </c>
      <c r="AY32" s="197"/>
      <c r="AZ32" s="57"/>
      <c r="BA32" s="57">
        <f t="shared" si="35"/>
        <v>7.5485950246751934E-2</v>
      </c>
      <c r="BB32" s="57">
        <f t="shared" si="36"/>
        <v>0.1532288559304231</v>
      </c>
      <c r="BC32" s="57">
        <f t="shared" si="37"/>
        <v>0.25336597307221542</v>
      </c>
      <c r="BD32" s="57">
        <f t="shared" si="4"/>
        <v>0.13812793555906894</v>
      </c>
      <c r="BE32" s="57">
        <f t="shared" si="15"/>
        <v>7.3890443328862451E-2</v>
      </c>
      <c r="BF32" s="136">
        <f t="shared" si="10"/>
        <v>9.1115365525065592E-2</v>
      </c>
      <c r="BG32" s="51" t="s">
        <v>188</v>
      </c>
      <c r="BH32" s="59"/>
      <c r="BI32" s="59"/>
      <c r="BJ32" s="59">
        <f>(BB32-BA32)*100</f>
        <v>7.7742905683671166</v>
      </c>
      <c r="BK32" s="59">
        <f>(BC32-BB32)*100</f>
        <v>10.013711714179232</v>
      </c>
      <c r="BL32" s="59">
        <f>(BD32-BC32)*100</f>
        <v>-11.523803751314649</v>
      </c>
      <c r="BM32" s="59">
        <f>(BE32-BD32)*100</f>
        <v>-6.423749223020649</v>
      </c>
      <c r="BN32" s="144">
        <f t="shared" si="5"/>
        <v>1.7224922196203141</v>
      </c>
      <c r="BO32" s="197"/>
      <c r="BP32" s="57">
        <f>S32/K32</f>
        <v>0</v>
      </c>
      <c r="BQ32" s="57">
        <f>T32/L32</f>
        <v>0</v>
      </c>
      <c r="BR32" s="57">
        <f>U32/M32</f>
        <v>0</v>
      </c>
      <c r="BS32" s="57">
        <f>V32/N32</f>
        <v>0</v>
      </c>
      <c r="BT32" s="58">
        <f t="shared" si="13"/>
        <v>0</v>
      </c>
      <c r="BU32" s="124">
        <f t="shared" si="6"/>
        <v>0.2857142857142857</v>
      </c>
      <c r="BV32" s="124">
        <f t="shared" si="7"/>
        <v>7.1428571428571425E-2</v>
      </c>
      <c r="BW32" s="124">
        <f t="shared" si="8"/>
        <v>0.35714285714285715</v>
      </c>
      <c r="BX32" s="124">
        <f t="shared" si="17"/>
        <v>0</v>
      </c>
      <c r="BY32" s="291">
        <f t="shared" si="9"/>
        <v>0.10526315789473684</v>
      </c>
      <c r="BZ32" s="197" t="s">
        <v>322</v>
      </c>
      <c r="CA32" s="58"/>
      <c r="CB32" s="197" t="s">
        <v>322</v>
      </c>
      <c r="CC32" s="302"/>
      <c r="CD32" s="326"/>
      <c r="CE32" s="126" t="s">
        <v>322</v>
      </c>
      <c r="CF32" s="126"/>
      <c r="CG32" s="302" t="s">
        <v>322</v>
      </c>
    </row>
    <row r="33" spans="1:85" s="9" customFormat="1" x14ac:dyDescent="0.25">
      <c r="A33" s="12">
        <v>18</v>
      </c>
      <c r="B33" s="17" t="s">
        <v>354</v>
      </c>
      <c r="C33" s="2">
        <v>46</v>
      </c>
      <c r="D33" s="3">
        <v>46</v>
      </c>
      <c r="E33" s="3">
        <v>46</v>
      </c>
      <c r="F33" s="3"/>
      <c r="G33" s="3">
        <v>41</v>
      </c>
      <c r="H33" s="4"/>
      <c r="I33" s="6"/>
      <c r="J33" s="2">
        <v>1504</v>
      </c>
      <c r="K33" s="3">
        <v>662</v>
      </c>
      <c r="L33" s="3">
        <v>662</v>
      </c>
      <c r="M33" s="3"/>
      <c r="N33" s="3">
        <v>9</v>
      </c>
      <c r="O33" s="104"/>
      <c r="P33" s="2">
        <v>0</v>
      </c>
      <c r="Q33" s="3">
        <v>0</v>
      </c>
      <c r="R33" s="3">
        <v>0</v>
      </c>
      <c r="S33" s="3">
        <v>1</v>
      </c>
      <c r="T33" s="3">
        <v>1</v>
      </c>
      <c r="U33" s="3"/>
      <c r="V33" s="3">
        <v>0</v>
      </c>
      <c r="W33" s="104"/>
      <c r="X33" s="245"/>
      <c r="Y33" s="6"/>
      <c r="Z33" s="2">
        <v>21.45</v>
      </c>
      <c r="AA33" s="44">
        <v>29.8</v>
      </c>
      <c r="AB33" s="44">
        <f>(29.8+33.55+39.48)/3</f>
        <v>34.276666666666664</v>
      </c>
      <c r="AC33" s="3">
        <f>(39.48+34.27)/2</f>
        <v>36.875</v>
      </c>
      <c r="AD33" s="3">
        <v>34.270000000000003</v>
      </c>
      <c r="AE33" s="44"/>
      <c r="AF33" s="44">
        <v>28.64</v>
      </c>
      <c r="AG33" s="108"/>
      <c r="AH33" s="19">
        <v>269522</v>
      </c>
      <c r="AI33" s="20">
        <v>263797</v>
      </c>
      <c r="AJ33" s="20">
        <v>315646</v>
      </c>
      <c r="AK33" s="20">
        <v>414764</v>
      </c>
      <c r="AL33" s="20">
        <v>377433</v>
      </c>
      <c r="AM33" s="20"/>
      <c r="AN33" s="20">
        <v>231380.59</v>
      </c>
      <c r="AO33" s="152"/>
      <c r="AP33" s="19">
        <v>40428</v>
      </c>
      <c r="AQ33" s="20">
        <v>55871</v>
      </c>
      <c r="AR33" s="20">
        <v>157294</v>
      </c>
      <c r="AS33" s="20">
        <v>89874</v>
      </c>
      <c r="AT33" s="20">
        <v>84716</v>
      </c>
      <c r="AU33" s="20"/>
      <c r="AV33" s="20">
        <v>12110.46</v>
      </c>
      <c r="AW33" s="21"/>
      <c r="AX33" s="254"/>
      <c r="AY33" s="45">
        <f t="shared" si="33"/>
        <v>0.14999888691832206</v>
      </c>
      <c r="AZ33" s="46">
        <f t="shared" si="34"/>
        <v>0.21179543360993491</v>
      </c>
      <c r="BA33" s="46">
        <f t="shared" si="35"/>
        <v>0.49832407190333478</v>
      </c>
      <c r="BB33" s="46">
        <f t="shared" si="36"/>
        <v>0.21668707988157121</v>
      </c>
      <c r="BC33" s="46">
        <f t="shared" si="37"/>
        <v>0.22445308173901063</v>
      </c>
      <c r="BD33" s="46"/>
      <c r="BE33" s="46">
        <f t="shared" si="15"/>
        <v>5.2339999651656172E-2</v>
      </c>
      <c r="BF33" s="153"/>
      <c r="BG33" s="2" t="s">
        <v>188</v>
      </c>
      <c r="BH33" s="48">
        <f t="shared" ref="BH33:BK34" si="42">(AZ33-AY33)*100</f>
        <v>6.1796546691612857</v>
      </c>
      <c r="BI33" s="48">
        <f t="shared" si="42"/>
        <v>28.652863829339985</v>
      </c>
      <c r="BJ33" s="48">
        <f t="shared" si="42"/>
        <v>-28.163699202176357</v>
      </c>
      <c r="BK33" s="48">
        <f t="shared" si="42"/>
        <v>0.77660018574394196</v>
      </c>
      <c r="BL33" s="48"/>
      <c r="BM33" s="48"/>
      <c r="BN33" s="154"/>
      <c r="BO33" s="45">
        <f>R33/J33</f>
        <v>0</v>
      </c>
      <c r="BP33" s="46">
        <f>S33/K33</f>
        <v>1.5105740181268882E-3</v>
      </c>
      <c r="BQ33" s="46">
        <f>T33/L33</f>
        <v>1.5105740181268882E-3</v>
      </c>
      <c r="BR33" s="46"/>
      <c r="BS33" s="46">
        <f t="shared" ref="BS33:BS38" si="43">V33/N33</f>
        <v>0</v>
      </c>
      <c r="BT33" s="47"/>
      <c r="BU33" s="261"/>
      <c r="BV33" s="261"/>
      <c r="BW33" s="261"/>
      <c r="BX33" s="261"/>
      <c r="BY33" s="239"/>
      <c r="BZ33" s="45"/>
      <c r="CA33" s="47"/>
      <c r="CB33" s="45" t="s">
        <v>322</v>
      </c>
      <c r="CC33" s="301"/>
      <c r="CD33" s="325"/>
      <c r="CE33" s="127"/>
      <c r="CF33" s="127"/>
      <c r="CG33" s="301"/>
    </row>
    <row r="34" spans="1:85" s="14" customFormat="1" x14ac:dyDescent="0.25">
      <c r="A34" s="13">
        <v>19</v>
      </c>
      <c r="B34" s="50" t="s">
        <v>105</v>
      </c>
      <c r="C34" s="51">
        <v>1</v>
      </c>
      <c r="D34" s="52">
        <v>2</v>
      </c>
      <c r="E34" s="52">
        <v>4</v>
      </c>
      <c r="F34" s="52">
        <v>14</v>
      </c>
      <c r="G34" s="52">
        <v>10</v>
      </c>
      <c r="H34" s="53"/>
      <c r="I34" s="241"/>
      <c r="J34" s="51">
        <v>82</v>
      </c>
      <c r="K34" s="52">
        <v>110</v>
      </c>
      <c r="L34" s="52">
        <v>129</v>
      </c>
      <c r="M34" s="52">
        <v>158</v>
      </c>
      <c r="N34" s="52">
        <v>79</v>
      </c>
      <c r="O34" s="105"/>
      <c r="P34" s="51">
        <v>16</v>
      </c>
      <c r="Q34" s="52">
        <v>12</v>
      </c>
      <c r="R34" s="52">
        <v>11</v>
      </c>
      <c r="S34" s="52">
        <v>9</v>
      </c>
      <c r="T34" s="52">
        <v>47</v>
      </c>
      <c r="U34" s="52">
        <v>41</v>
      </c>
      <c r="V34" s="52">
        <v>24</v>
      </c>
      <c r="W34" s="105"/>
      <c r="X34" s="246"/>
      <c r="Y34" s="241"/>
      <c r="Z34" s="51">
        <v>26.34</v>
      </c>
      <c r="AA34" s="52">
        <v>30.39</v>
      </c>
      <c r="AB34" s="52">
        <v>41.84</v>
      </c>
      <c r="AC34" s="52">
        <v>44.24</v>
      </c>
      <c r="AD34" s="54">
        <v>39.299999999999997</v>
      </c>
      <c r="AE34" s="54">
        <v>43.26</v>
      </c>
      <c r="AF34" s="54">
        <v>49.46</v>
      </c>
      <c r="AG34" s="107"/>
      <c r="AH34" s="191">
        <v>98343</v>
      </c>
      <c r="AI34" s="55">
        <v>93506</v>
      </c>
      <c r="AJ34" s="55">
        <v>126654</v>
      </c>
      <c r="AK34" s="55">
        <v>164436</v>
      </c>
      <c r="AL34" s="55">
        <v>112565</v>
      </c>
      <c r="AM34" s="55">
        <v>109090</v>
      </c>
      <c r="AN34" s="55">
        <v>155983.44</v>
      </c>
      <c r="AO34" s="141"/>
      <c r="AP34" s="191">
        <v>6831</v>
      </c>
      <c r="AQ34" s="55">
        <v>5649</v>
      </c>
      <c r="AR34" s="55">
        <v>12173</v>
      </c>
      <c r="AS34" s="55">
        <v>21712</v>
      </c>
      <c r="AT34" s="55">
        <v>29615</v>
      </c>
      <c r="AU34" s="55">
        <v>40929</v>
      </c>
      <c r="AV34" s="55">
        <v>44231.07</v>
      </c>
      <c r="AW34" s="56"/>
      <c r="AX34" s="255"/>
      <c r="AY34" s="197">
        <f t="shared" si="33"/>
        <v>6.9460968243799756E-2</v>
      </c>
      <c r="AZ34" s="57">
        <f t="shared" si="34"/>
        <v>6.0413235514298551E-2</v>
      </c>
      <c r="BA34" s="57">
        <f t="shared" si="35"/>
        <v>9.6112242803227693E-2</v>
      </c>
      <c r="BB34" s="57">
        <f t="shared" si="36"/>
        <v>0.13203921282444234</v>
      </c>
      <c r="BC34" s="57">
        <f t="shared" si="37"/>
        <v>0.26309243548172168</v>
      </c>
      <c r="BD34" s="57">
        <f t="shared" si="4"/>
        <v>0.37518562654688792</v>
      </c>
      <c r="BE34" s="57">
        <f t="shared" si="15"/>
        <v>0.28356260126074923</v>
      </c>
      <c r="BF34" s="136"/>
      <c r="BG34" s="51" t="s">
        <v>188</v>
      </c>
      <c r="BH34" s="59">
        <f t="shared" si="42"/>
        <v>-0.90477327295012056</v>
      </c>
      <c r="BI34" s="59">
        <f t="shared" si="42"/>
        <v>3.5699007288929141</v>
      </c>
      <c r="BJ34" s="59">
        <f t="shared" si="42"/>
        <v>3.5926970021214641</v>
      </c>
      <c r="BK34" s="59">
        <f t="shared" si="42"/>
        <v>13.105322265727933</v>
      </c>
      <c r="BL34" s="59">
        <f>(BD34-BC34)*100</f>
        <v>11.209319106516624</v>
      </c>
      <c r="BM34" s="59">
        <f>(BE34-BD34)*100</f>
        <v>-9.1623025286138695</v>
      </c>
      <c r="BN34" s="144"/>
      <c r="BO34" s="197">
        <f>R34/J34</f>
        <v>0.13414634146341464</v>
      </c>
      <c r="BP34" s="57">
        <f>S34/K34</f>
        <v>8.1818181818181818E-2</v>
      </c>
      <c r="BQ34" s="57">
        <f>T34/L34</f>
        <v>0.36434108527131781</v>
      </c>
      <c r="BR34" s="57">
        <f>U34/M34</f>
        <v>0.25949367088607594</v>
      </c>
      <c r="BS34" s="57">
        <f t="shared" si="43"/>
        <v>0.30379746835443039</v>
      </c>
      <c r="BT34" s="58"/>
      <c r="BU34" s="124"/>
      <c r="BV34" s="124"/>
      <c r="BW34" s="124"/>
      <c r="BX34" s="124"/>
      <c r="BY34" s="291"/>
      <c r="BZ34" s="197"/>
      <c r="CA34" s="58" t="s">
        <v>322</v>
      </c>
      <c r="CB34" s="197"/>
      <c r="CC34" s="302" t="s">
        <v>322</v>
      </c>
      <c r="CD34" s="326"/>
      <c r="CE34" s="126"/>
      <c r="CF34" s="126"/>
      <c r="CG34" s="302"/>
    </row>
    <row r="35" spans="1:85" s="14" customFormat="1" x14ac:dyDescent="0.25">
      <c r="A35" s="13"/>
      <c r="B35" s="50" t="s">
        <v>237</v>
      </c>
      <c r="C35" s="51"/>
      <c r="D35" s="52"/>
      <c r="E35" s="52"/>
      <c r="F35" s="52">
        <v>0</v>
      </c>
      <c r="G35" s="52">
        <v>0</v>
      </c>
      <c r="H35" s="53"/>
      <c r="I35" s="241"/>
      <c r="J35" s="51"/>
      <c r="K35" s="52"/>
      <c r="L35" s="52"/>
      <c r="M35" s="52">
        <v>12</v>
      </c>
      <c r="N35" s="52">
        <v>33</v>
      </c>
      <c r="O35" s="105"/>
      <c r="P35" s="51"/>
      <c r="Q35" s="52"/>
      <c r="R35" s="52"/>
      <c r="S35" s="52"/>
      <c r="T35" s="52"/>
      <c r="U35" s="52">
        <v>3</v>
      </c>
      <c r="V35" s="52">
        <v>0</v>
      </c>
      <c r="W35" s="105"/>
      <c r="X35" s="246"/>
      <c r="Y35" s="241"/>
      <c r="Z35" s="51"/>
      <c r="AA35" s="52"/>
      <c r="AB35" s="52"/>
      <c r="AC35" s="52"/>
      <c r="AD35" s="54"/>
      <c r="AE35" s="54">
        <v>38.78</v>
      </c>
      <c r="AF35" s="54">
        <v>34.9</v>
      </c>
      <c r="AG35" s="107"/>
      <c r="AH35" s="191"/>
      <c r="AI35" s="55"/>
      <c r="AJ35" s="55"/>
      <c r="AK35" s="55"/>
      <c r="AL35" s="55"/>
      <c r="AM35" s="55">
        <v>22404</v>
      </c>
      <c r="AN35" s="55">
        <v>79577</v>
      </c>
      <c r="AO35" s="141"/>
      <c r="AP35" s="191"/>
      <c r="AQ35" s="55"/>
      <c r="AR35" s="55"/>
      <c r="AS35" s="55"/>
      <c r="AT35" s="55"/>
      <c r="AU35" s="55">
        <v>5049</v>
      </c>
      <c r="AV35" s="55">
        <v>7888</v>
      </c>
      <c r="AW35" s="56"/>
      <c r="AX35" s="255"/>
      <c r="AY35" s="197"/>
      <c r="AZ35" s="57"/>
      <c r="BA35" s="57"/>
      <c r="BB35" s="57"/>
      <c r="BC35" s="57"/>
      <c r="BD35" s="57">
        <f t="shared" si="4"/>
        <v>0.22536154258168184</v>
      </c>
      <c r="BE35" s="57">
        <f t="shared" si="15"/>
        <v>9.912411877803888E-2</v>
      </c>
      <c r="BF35" s="136"/>
      <c r="BG35" s="51"/>
      <c r="BH35" s="59"/>
      <c r="BI35" s="59"/>
      <c r="BJ35" s="59"/>
      <c r="BK35" s="59"/>
      <c r="BL35" s="59"/>
      <c r="BM35" s="59">
        <f>(BE35-BD35)*100</f>
        <v>-12.623742380364295</v>
      </c>
      <c r="BN35" s="144"/>
      <c r="BO35" s="197"/>
      <c r="BP35" s="57"/>
      <c r="BQ35" s="57"/>
      <c r="BR35" s="57">
        <f>U35/M35</f>
        <v>0.25</v>
      </c>
      <c r="BS35" s="57">
        <f t="shared" si="43"/>
        <v>0</v>
      </c>
      <c r="BT35" s="58"/>
      <c r="BU35" s="124"/>
      <c r="BV35" s="124"/>
      <c r="BW35" s="124"/>
      <c r="BX35" s="124"/>
      <c r="BY35" s="291"/>
      <c r="BZ35" s="197" t="s">
        <v>322</v>
      </c>
      <c r="CA35" s="58"/>
      <c r="CB35" s="197" t="s">
        <v>322</v>
      </c>
      <c r="CC35" s="302"/>
      <c r="CD35" s="326"/>
      <c r="CE35" s="126"/>
      <c r="CF35" s="126"/>
      <c r="CG35" s="302"/>
    </row>
    <row r="36" spans="1:85" s="9" customFormat="1" x14ac:dyDescent="0.25">
      <c r="A36" s="12">
        <v>20</v>
      </c>
      <c r="B36" s="17" t="s">
        <v>11</v>
      </c>
      <c r="C36" s="2">
        <v>0</v>
      </c>
      <c r="D36" s="3">
        <v>0</v>
      </c>
      <c r="E36" s="3">
        <v>0</v>
      </c>
      <c r="F36" s="3"/>
      <c r="G36" s="3">
        <v>38</v>
      </c>
      <c r="H36" s="4">
        <v>6</v>
      </c>
      <c r="I36" s="6">
        <v>32</v>
      </c>
      <c r="J36" s="2">
        <v>125</v>
      </c>
      <c r="K36" s="3">
        <v>168</v>
      </c>
      <c r="L36" s="3">
        <v>170</v>
      </c>
      <c r="M36" s="3"/>
      <c r="N36" s="3">
        <v>25</v>
      </c>
      <c r="O36" s="104">
        <v>142</v>
      </c>
      <c r="P36" s="2">
        <v>4</v>
      </c>
      <c r="Q36" s="3">
        <v>12</v>
      </c>
      <c r="R36" s="3">
        <v>12</v>
      </c>
      <c r="S36" s="3">
        <v>12</v>
      </c>
      <c r="T36" s="3">
        <v>8</v>
      </c>
      <c r="U36" s="3"/>
      <c r="V36" s="3">
        <v>5</v>
      </c>
      <c r="W36" s="104">
        <v>6</v>
      </c>
      <c r="X36" s="245">
        <v>0</v>
      </c>
      <c r="Y36" s="6">
        <v>22</v>
      </c>
      <c r="Z36" s="5">
        <f>AVERAGE((19.3+21.16+24.03+24.73+22.93+23.54)/6)</f>
        <v>22.614999999999998</v>
      </c>
      <c r="AA36" s="3"/>
      <c r="AB36" s="3"/>
      <c r="AC36" s="3"/>
      <c r="AD36" s="3"/>
      <c r="AE36" s="44"/>
      <c r="AF36" s="44">
        <v>46.31</v>
      </c>
      <c r="AG36" s="108">
        <v>50.76</v>
      </c>
      <c r="AH36" s="19">
        <v>183837.1</v>
      </c>
      <c r="AI36" s="20">
        <v>191445.79</v>
      </c>
      <c r="AJ36" s="20">
        <v>254662.06</v>
      </c>
      <c r="AK36" s="20">
        <v>365236.23</v>
      </c>
      <c r="AL36" s="20">
        <v>250314.25</v>
      </c>
      <c r="AM36" s="20"/>
      <c r="AN36" s="20">
        <v>303883.34000000003</v>
      </c>
      <c r="AO36" s="152">
        <v>321887.21999999997</v>
      </c>
      <c r="AP36" s="19">
        <v>2029</v>
      </c>
      <c r="AQ36" s="20">
        <v>0</v>
      </c>
      <c r="AR36" s="20">
        <v>4819.7</v>
      </c>
      <c r="AS36" s="20">
        <v>8197.66</v>
      </c>
      <c r="AT36" s="20">
        <v>8316.2199999999993</v>
      </c>
      <c r="AU36" s="20"/>
      <c r="AV36" s="20">
        <v>23395.15</v>
      </c>
      <c r="AW36" s="21">
        <v>16811.82</v>
      </c>
      <c r="AX36" s="254">
        <v>20854.13</v>
      </c>
      <c r="AY36" s="45">
        <f t="shared" si="33"/>
        <v>1.1036945208556923E-2</v>
      </c>
      <c r="AZ36" s="46">
        <f t="shared" si="34"/>
        <v>0</v>
      </c>
      <c r="BA36" s="46">
        <f t="shared" si="35"/>
        <v>1.8925865910296963E-2</v>
      </c>
      <c r="BB36" s="46">
        <f t="shared" si="36"/>
        <v>2.2444816057815512E-2</v>
      </c>
      <c r="BC36" s="46">
        <f t="shared" si="37"/>
        <v>3.3223118539995225E-2</v>
      </c>
      <c r="BD36" s="46"/>
      <c r="BE36" s="46">
        <f t="shared" si="15"/>
        <v>7.6987274129605127E-2</v>
      </c>
      <c r="BF36" s="46">
        <f t="shared" si="15"/>
        <v>5.2228914214115123E-2</v>
      </c>
      <c r="BG36" s="2" t="s">
        <v>188</v>
      </c>
      <c r="BH36" s="48">
        <f>(AZ36-AY36)*100</f>
        <v>-1.1036945208556923</v>
      </c>
      <c r="BI36" s="48">
        <f>(BA36-AZ36)*100</f>
        <v>1.8925865910296964</v>
      </c>
      <c r="BJ36" s="48">
        <f>(BB36-BA36)*100</f>
        <v>0.35189501475185492</v>
      </c>
      <c r="BK36" s="48">
        <f>(BC36-BB36)*100</f>
        <v>1.0778302482179714</v>
      </c>
      <c r="BL36" s="48"/>
      <c r="BM36" s="48"/>
      <c r="BN36" s="154">
        <f t="shared" si="5"/>
        <v>-2.4758359915490002</v>
      </c>
      <c r="BO36" s="45">
        <f>R36/J36</f>
        <v>9.6000000000000002E-2</v>
      </c>
      <c r="BP36" s="46">
        <f>S36/K36</f>
        <v>7.1428571428571425E-2</v>
      </c>
      <c r="BQ36" s="46">
        <f>T36/L36</f>
        <v>4.7058823529411764E-2</v>
      </c>
      <c r="BR36" s="46"/>
      <c r="BS36" s="46">
        <f t="shared" si="43"/>
        <v>0.2</v>
      </c>
      <c r="BT36" s="47">
        <f t="shared" si="13"/>
        <v>4.2253521126760563E-2</v>
      </c>
      <c r="BU36" s="261">
        <f t="shared" si="6"/>
        <v>0</v>
      </c>
      <c r="BV36" s="261">
        <f t="shared" si="7"/>
        <v>0.15492957746478872</v>
      </c>
      <c r="BW36" s="261">
        <f t="shared" si="8"/>
        <v>0.19718309859154928</v>
      </c>
      <c r="BX36" s="261">
        <f t="shared" si="17"/>
        <v>9.6091556899157757E-2</v>
      </c>
      <c r="BY36" s="239">
        <f t="shared" si="9"/>
        <v>4.68</v>
      </c>
      <c r="BZ36" s="45"/>
      <c r="CA36" s="47"/>
      <c r="CB36" s="45" t="s">
        <v>322</v>
      </c>
      <c r="CC36" s="301"/>
      <c r="CD36" s="325" t="s">
        <v>322</v>
      </c>
      <c r="CE36" s="127"/>
      <c r="CF36" s="127" t="s">
        <v>322</v>
      </c>
      <c r="CG36" s="301"/>
    </row>
    <row r="37" spans="1:85" s="9" customFormat="1" x14ac:dyDescent="0.25">
      <c r="A37" s="12">
        <v>21</v>
      </c>
      <c r="B37" s="17" t="s">
        <v>335</v>
      </c>
      <c r="C37" s="2"/>
      <c r="D37" s="3"/>
      <c r="E37" s="3"/>
      <c r="F37" s="3"/>
      <c r="G37" s="3">
        <v>116</v>
      </c>
      <c r="H37" s="4">
        <v>119</v>
      </c>
      <c r="I37" s="6">
        <v>47</v>
      </c>
      <c r="J37" s="2"/>
      <c r="K37" s="3"/>
      <c r="L37" s="3"/>
      <c r="M37" s="3"/>
      <c r="N37" s="3">
        <v>788</v>
      </c>
      <c r="O37" s="104">
        <v>1206</v>
      </c>
      <c r="P37" s="2"/>
      <c r="Q37" s="3"/>
      <c r="R37" s="3"/>
      <c r="S37" s="3"/>
      <c r="T37" s="3"/>
      <c r="U37" s="3"/>
      <c r="V37" s="3">
        <v>95</v>
      </c>
      <c r="W37" s="104">
        <v>84</v>
      </c>
      <c r="X37" s="245">
        <v>278</v>
      </c>
      <c r="Y37" s="6">
        <v>432</v>
      </c>
      <c r="Z37" s="2"/>
      <c r="AA37" s="3"/>
      <c r="AB37" s="3"/>
      <c r="AC37" s="3"/>
      <c r="AD37" s="3"/>
      <c r="AE37" s="44"/>
      <c r="AF37" s="44">
        <v>53.41</v>
      </c>
      <c r="AG37" s="108">
        <v>59</v>
      </c>
      <c r="AH37" s="19"/>
      <c r="AI37" s="20"/>
      <c r="AJ37" s="20"/>
      <c r="AK37" s="20"/>
      <c r="AL37" s="20"/>
      <c r="AM37" s="20"/>
      <c r="AN37" s="20">
        <v>1886930.44</v>
      </c>
      <c r="AO37" s="152">
        <v>2075730</v>
      </c>
      <c r="AP37" s="19"/>
      <c r="AQ37" s="20"/>
      <c r="AR37" s="20"/>
      <c r="AS37" s="20"/>
      <c r="AT37" s="20"/>
      <c r="AU37" s="20"/>
      <c r="AV37" s="20">
        <v>288124.93</v>
      </c>
      <c r="AW37" s="21">
        <v>134448</v>
      </c>
      <c r="AX37" s="254">
        <v>402894</v>
      </c>
      <c r="AY37" s="45"/>
      <c r="AZ37" s="46"/>
      <c r="BA37" s="46"/>
      <c r="BB37" s="46"/>
      <c r="BC37" s="46"/>
      <c r="BD37" s="46"/>
      <c r="BE37" s="46">
        <f t="shared" si="15"/>
        <v>0.15269504582267485</v>
      </c>
      <c r="BF37" s="153">
        <f t="shared" si="10"/>
        <v>6.477142981023544E-2</v>
      </c>
      <c r="BG37" s="2" t="s">
        <v>188</v>
      </c>
      <c r="BH37" s="48"/>
      <c r="BI37" s="48"/>
      <c r="BJ37" s="48"/>
      <c r="BK37" s="48"/>
      <c r="BL37" s="48"/>
      <c r="BM37" s="48"/>
      <c r="BN37" s="154">
        <f t="shared" si="5"/>
        <v>-8.7923616012439414</v>
      </c>
      <c r="BO37" s="45"/>
      <c r="BP37" s="46"/>
      <c r="BQ37" s="46"/>
      <c r="BR37" s="46"/>
      <c r="BS37" s="46">
        <f t="shared" si="43"/>
        <v>0.12055837563451777</v>
      </c>
      <c r="BT37" s="47">
        <f t="shared" si="13"/>
        <v>6.965174129353234E-2</v>
      </c>
      <c r="BU37" s="261">
        <f t="shared" si="6"/>
        <v>0.23051409618573798</v>
      </c>
      <c r="BV37" s="261">
        <f t="shared" si="7"/>
        <v>0.35820895522388058</v>
      </c>
      <c r="BW37" s="261">
        <f t="shared" si="8"/>
        <v>0.65837479270315091</v>
      </c>
      <c r="BX37" s="261">
        <f t="shared" si="17"/>
        <v>0.10466204830556082</v>
      </c>
      <c r="BY37" s="239">
        <f t="shared" si="9"/>
        <v>0.53045685279187815</v>
      </c>
      <c r="BZ37" s="45"/>
      <c r="CA37" s="47"/>
      <c r="CB37" s="45" t="s">
        <v>322</v>
      </c>
      <c r="CC37" s="301"/>
      <c r="CD37" s="325" t="s">
        <v>322</v>
      </c>
      <c r="CE37" s="127"/>
      <c r="CF37" s="127" t="s">
        <v>322</v>
      </c>
      <c r="CG37" s="301"/>
    </row>
    <row r="38" spans="1:85" s="14" customFormat="1" x14ac:dyDescent="0.25">
      <c r="A38" s="13">
        <v>22</v>
      </c>
      <c r="B38" s="50" t="s">
        <v>12</v>
      </c>
      <c r="C38" s="51"/>
      <c r="D38" s="52"/>
      <c r="E38" s="52"/>
      <c r="F38" s="52">
        <v>0</v>
      </c>
      <c r="G38" s="52">
        <v>0</v>
      </c>
      <c r="H38" s="53">
        <v>0</v>
      </c>
      <c r="I38" s="241">
        <v>26</v>
      </c>
      <c r="J38" s="51"/>
      <c r="K38" s="52"/>
      <c r="L38" s="52"/>
      <c r="M38" s="52">
        <v>98</v>
      </c>
      <c r="N38" s="52">
        <v>89</v>
      </c>
      <c r="O38" s="105">
        <v>89</v>
      </c>
      <c r="P38" s="51"/>
      <c r="Q38" s="52"/>
      <c r="R38" s="52"/>
      <c r="S38" s="52"/>
      <c r="T38" s="52"/>
      <c r="U38" s="52">
        <v>9</v>
      </c>
      <c r="V38" s="52">
        <v>15</v>
      </c>
      <c r="W38" s="105">
        <v>4</v>
      </c>
      <c r="X38" s="246">
        <v>0</v>
      </c>
      <c r="Y38" s="241">
        <v>2</v>
      </c>
      <c r="Z38" s="51"/>
      <c r="AA38" s="52"/>
      <c r="AB38" s="52"/>
      <c r="AC38" s="52"/>
      <c r="AD38" s="52"/>
      <c r="AE38" s="54">
        <v>26.36</v>
      </c>
      <c r="AF38" s="54">
        <v>26.36</v>
      </c>
      <c r="AG38" s="107">
        <v>26.36</v>
      </c>
      <c r="AH38" s="191"/>
      <c r="AI38" s="55"/>
      <c r="AJ38" s="55"/>
      <c r="AK38" s="55"/>
      <c r="AL38" s="55"/>
      <c r="AM38" s="55">
        <v>87601</v>
      </c>
      <c r="AN38" s="55">
        <v>69602</v>
      </c>
      <c r="AO38" s="141">
        <v>86868</v>
      </c>
      <c r="AP38" s="191"/>
      <c r="AQ38" s="55"/>
      <c r="AR38" s="55"/>
      <c r="AS38" s="55"/>
      <c r="AT38" s="55"/>
      <c r="AU38" s="55">
        <v>19994</v>
      </c>
      <c r="AV38" s="55">
        <v>20699</v>
      </c>
      <c r="AW38" s="56">
        <v>17539</v>
      </c>
      <c r="AX38" s="255">
        <v>20003</v>
      </c>
      <c r="AY38" s="197"/>
      <c r="AZ38" s="57"/>
      <c r="BA38" s="57"/>
      <c r="BB38" s="57"/>
      <c r="BC38" s="57"/>
      <c r="BD38" s="57">
        <f t="shared" si="4"/>
        <v>0.22823940365977557</v>
      </c>
      <c r="BE38" s="57">
        <f t="shared" si="15"/>
        <v>0.2973908795724261</v>
      </c>
      <c r="BF38" s="136">
        <f t="shared" si="10"/>
        <v>0.20190403831100059</v>
      </c>
      <c r="BG38" s="51" t="s">
        <v>188</v>
      </c>
      <c r="BH38" s="59"/>
      <c r="BI38" s="59"/>
      <c r="BJ38" s="59"/>
      <c r="BK38" s="59"/>
      <c r="BL38" s="59"/>
      <c r="BM38" s="59">
        <f>(BE38-BD38)*100</f>
        <v>6.9151475912650531</v>
      </c>
      <c r="BN38" s="144">
        <f t="shared" si="5"/>
        <v>-9.5486841261425504</v>
      </c>
      <c r="BO38" s="197"/>
      <c r="BP38" s="57"/>
      <c r="BQ38" s="57"/>
      <c r="BR38" s="57">
        <f>U38/M38</f>
        <v>9.1836734693877556E-2</v>
      </c>
      <c r="BS38" s="57">
        <f t="shared" si="43"/>
        <v>0.16853932584269662</v>
      </c>
      <c r="BT38" s="58">
        <f t="shared" si="13"/>
        <v>4.49438202247191E-2</v>
      </c>
      <c r="BU38" s="124">
        <f t="shared" si="6"/>
        <v>0</v>
      </c>
      <c r="BV38" s="124">
        <f t="shared" si="7"/>
        <v>2.247191011235955E-2</v>
      </c>
      <c r="BW38" s="124">
        <f t="shared" si="8"/>
        <v>6.741573033707865E-2</v>
      </c>
      <c r="BX38" s="124">
        <f t="shared" si="17"/>
        <v>0</v>
      </c>
      <c r="BY38" s="291">
        <f t="shared" si="9"/>
        <v>0</v>
      </c>
      <c r="BZ38" s="197" t="s">
        <v>322</v>
      </c>
      <c r="CA38" s="58"/>
      <c r="CB38" s="197"/>
      <c r="CC38" s="302" t="s">
        <v>322</v>
      </c>
      <c r="CD38" s="326"/>
      <c r="CE38" s="126" t="s">
        <v>322</v>
      </c>
      <c r="CF38" s="126"/>
      <c r="CG38" s="302" t="s">
        <v>322</v>
      </c>
    </row>
    <row r="39" spans="1:85" x14ac:dyDescent="0.25">
      <c r="A39" s="15">
        <v>23</v>
      </c>
      <c r="B39" s="60" t="s">
        <v>13</v>
      </c>
      <c r="C39" s="176"/>
      <c r="D39" s="61"/>
      <c r="E39" s="61"/>
      <c r="F39" s="61"/>
      <c r="G39" s="61"/>
      <c r="H39" s="62"/>
      <c r="I39" s="242"/>
      <c r="J39" s="176"/>
      <c r="K39" s="61"/>
      <c r="L39" s="61"/>
      <c r="M39" s="61"/>
      <c r="N39" s="61"/>
      <c r="O39" s="106"/>
      <c r="P39" s="176"/>
      <c r="Q39" s="61"/>
      <c r="R39" s="61"/>
      <c r="S39" s="61"/>
      <c r="T39" s="61"/>
      <c r="U39" s="61"/>
      <c r="V39" s="61"/>
      <c r="W39" s="106"/>
      <c r="X39" s="247"/>
      <c r="Y39" s="242"/>
      <c r="Z39" s="176"/>
      <c r="AA39" s="61"/>
      <c r="AB39" s="61"/>
      <c r="AC39" s="61"/>
      <c r="AD39" s="61"/>
      <c r="AE39" s="250"/>
      <c r="AF39" s="250"/>
      <c r="AG39" s="183"/>
      <c r="AH39" s="192"/>
      <c r="AI39" s="63"/>
      <c r="AJ39" s="63"/>
      <c r="AK39" s="63"/>
      <c r="AL39" s="63"/>
      <c r="AM39" s="63"/>
      <c r="AN39" s="63"/>
      <c r="AO39" s="187"/>
      <c r="AP39" s="192"/>
      <c r="AQ39" s="63"/>
      <c r="AR39" s="63"/>
      <c r="AS39" s="63"/>
      <c r="AT39" s="63"/>
      <c r="AU39" s="63"/>
      <c r="AV39" s="63"/>
      <c r="AW39" s="64"/>
      <c r="AX39" s="256"/>
      <c r="AY39" s="198"/>
      <c r="AZ39" s="65"/>
      <c r="BA39" s="65"/>
      <c r="BB39" s="65"/>
      <c r="BC39" s="65"/>
      <c r="BD39" s="65"/>
      <c r="BE39" s="65"/>
      <c r="BF39" s="195"/>
      <c r="BG39" s="176" t="s">
        <v>188</v>
      </c>
      <c r="BH39" s="67"/>
      <c r="BI39" s="67"/>
      <c r="BJ39" s="67"/>
      <c r="BK39" s="67"/>
      <c r="BL39" s="67"/>
      <c r="BM39" s="67"/>
      <c r="BN39" s="202"/>
      <c r="BO39" s="198"/>
      <c r="BP39" s="65"/>
      <c r="BQ39" s="65"/>
      <c r="BR39" s="65"/>
      <c r="BS39" s="65"/>
      <c r="BT39" s="66"/>
      <c r="BU39" s="262"/>
      <c r="BV39" s="262"/>
      <c r="BW39" s="262"/>
      <c r="BX39" s="262"/>
      <c r="BY39" s="292"/>
      <c r="BZ39" s="198"/>
      <c r="CA39" s="66"/>
      <c r="CB39" s="198"/>
      <c r="CC39" s="303"/>
      <c r="CD39" s="327"/>
      <c r="CE39" s="295"/>
      <c r="CF39" s="295"/>
      <c r="CG39" s="303"/>
    </row>
    <row r="40" spans="1:85" s="14" customFormat="1" x14ac:dyDescent="0.25">
      <c r="A40" s="13">
        <v>24</v>
      </c>
      <c r="B40" s="50" t="s">
        <v>355</v>
      </c>
      <c r="C40" s="51">
        <v>0</v>
      </c>
      <c r="D40" s="52">
        <v>0</v>
      </c>
      <c r="E40" s="52">
        <v>0</v>
      </c>
      <c r="F40" s="52">
        <v>0</v>
      </c>
      <c r="G40" s="52">
        <v>0</v>
      </c>
      <c r="H40" s="53"/>
      <c r="I40" s="241"/>
      <c r="J40" s="51">
        <v>12</v>
      </c>
      <c r="K40" s="52">
        <v>12</v>
      </c>
      <c r="L40" s="52">
        <v>11</v>
      </c>
      <c r="M40" s="52">
        <v>18</v>
      </c>
      <c r="N40" s="52">
        <v>19</v>
      </c>
      <c r="O40" s="105"/>
      <c r="P40" s="51">
        <v>4</v>
      </c>
      <c r="Q40" s="52">
        <v>4</v>
      </c>
      <c r="R40" s="52">
        <v>4</v>
      </c>
      <c r="S40" s="52">
        <v>0</v>
      </c>
      <c r="T40" s="52">
        <v>0</v>
      </c>
      <c r="U40" s="52">
        <v>5</v>
      </c>
      <c r="V40" s="52">
        <v>4</v>
      </c>
      <c r="W40" s="105"/>
      <c r="X40" s="246"/>
      <c r="Y40" s="241"/>
      <c r="Z40" s="51">
        <v>23.75</v>
      </c>
      <c r="AA40" s="52">
        <v>25.7</v>
      </c>
      <c r="AB40" s="52">
        <v>35.6</v>
      </c>
      <c r="AC40" s="52">
        <v>40.450000000000003</v>
      </c>
      <c r="AD40" s="52">
        <v>36.54</v>
      </c>
      <c r="AE40" s="54">
        <v>40.450000000000003</v>
      </c>
      <c r="AF40" s="54">
        <v>40.450000000000003</v>
      </c>
      <c r="AG40" s="107"/>
      <c r="AH40" s="191">
        <v>21599</v>
      </c>
      <c r="AI40" s="55">
        <v>27492</v>
      </c>
      <c r="AJ40" s="55">
        <v>34843</v>
      </c>
      <c r="AK40" s="55">
        <v>42851</v>
      </c>
      <c r="AL40" s="55">
        <v>43840</v>
      </c>
      <c r="AM40" s="55">
        <v>48727</v>
      </c>
      <c r="AN40" s="55">
        <v>59343</v>
      </c>
      <c r="AO40" s="141"/>
      <c r="AP40" s="191">
        <v>907</v>
      </c>
      <c r="AQ40" s="55">
        <v>370</v>
      </c>
      <c r="AR40" s="55">
        <v>1311</v>
      </c>
      <c r="AS40" s="55">
        <v>3157</v>
      </c>
      <c r="AT40" s="55">
        <v>3377</v>
      </c>
      <c r="AU40" s="55">
        <v>1879</v>
      </c>
      <c r="AV40" s="55">
        <v>6005</v>
      </c>
      <c r="AW40" s="56"/>
      <c r="AX40" s="255"/>
      <c r="AY40" s="197">
        <f t="shared" si="33"/>
        <v>4.1992684846520675E-2</v>
      </c>
      <c r="AZ40" s="57">
        <f t="shared" si="34"/>
        <v>1.3458460643096174E-2</v>
      </c>
      <c r="BA40" s="57">
        <f t="shared" si="35"/>
        <v>3.7625921992939758E-2</v>
      </c>
      <c r="BB40" s="57">
        <f t="shared" si="36"/>
        <v>7.3673893258033654E-2</v>
      </c>
      <c r="BC40" s="57">
        <f t="shared" si="37"/>
        <v>7.7030109489051091E-2</v>
      </c>
      <c r="BD40" s="57">
        <f t="shared" si="4"/>
        <v>3.8561782995054077E-2</v>
      </c>
      <c r="BE40" s="57">
        <f t="shared" si="15"/>
        <v>0.10119137893264581</v>
      </c>
      <c r="BF40" s="136"/>
      <c r="BG40" s="51" t="s">
        <v>188</v>
      </c>
      <c r="BH40" s="59">
        <f t="shared" ref="BH40:BM42" si="44">(AZ40-AY40)*100</f>
        <v>-2.8534224203424503</v>
      </c>
      <c r="BI40" s="59">
        <f t="shared" si="44"/>
        <v>2.4167461349843586</v>
      </c>
      <c r="BJ40" s="59">
        <f t="shared" si="44"/>
        <v>3.6047971265093897</v>
      </c>
      <c r="BK40" s="59">
        <f t="shared" si="44"/>
        <v>0.33562162310174365</v>
      </c>
      <c r="BL40" s="59">
        <f t="shared" si="44"/>
        <v>-3.8468326493997016</v>
      </c>
      <c r="BM40" s="59">
        <f t="shared" si="44"/>
        <v>6.2629595937591738</v>
      </c>
      <c r="BN40" s="144"/>
      <c r="BO40" s="197">
        <f t="shared" ref="BO40:BS42" si="45">R40/J40</f>
        <v>0.33333333333333331</v>
      </c>
      <c r="BP40" s="57">
        <f t="shared" si="45"/>
        <v>0</v>
      </c>
      <c r="BQ40" s="57">
        <f t="shared" si="45"/>
        <v>0</v>
      </c>
      <c r="BR40" s="57">
        <f t="shared" si="45"/>
        <v>0.27777777777777779</v>
      </c>
      <c r="BS40" s="57">
        <f t="shared" si="45"/>
        <v>0.21052631578947367</v>
      </c>
      <c r="BT40" s="58"/>
      <c r="BU40" s="124"/>
      <c r="BV40" s="124"/>
      <c r="BW40" s="124"/>
      <c r="BX40" s="124"/>
      <c r="BY40" s="291"/>
      <c r="BZ40" s="197"/>
      <c r="CA40" s="58" t="s">
        <v>322</v>
      </c>
      <c r="CB40" s="197" t="s">
        <v>322</v>
      </c>
      <c r="CC40" s="302"/>
      <c r="CD40" s="326"/>
      <c r="CE40" s="126"/>
      <c r="CF40" s="126"/>
      <c r="CG40" s="302"/>
    </row>
    <row r="41" spans="1:85" s="14" customFormat="1" x14ac:dyDescent="0.25">
      <c r="A41" s="13"/>
      <c r="B41" s="50" t="s">
        <v>356</v>
      </c>
      <c r="C41" s="51">
        <v>0</v>
      </c>
      <c r="D41" s="52">
        <v>0</v>
      </c>
      <c r="E41" s="52">
        <v>0</v>
      </c>
      <c r="F41" s="52">
        <v>0</v>
      </c>
      <c r="G41" s="52">
        <v>0</v>
      </c>
      <c r="H41" s="53"/>
      <c r="I41" s="241"/>
      <c r="J41" s="51">
        <v>21</v>
      </c>
      <c r="K41" s="52">
        <v>15</v>
      </c>
      <c r="L41" s="52">
        <v>12</v>
      </c>
      <c r="M41" s="52">
        <v>21</v>
      </c>
      <c r="N41" s="52">
        <v>19</v>
      </c>
      <c r="O41" s="105"/>
      <c r="P41" s="51">
        <v>2</v>
      </c>
      <c r="Q41" s="52">
        <v>0</v>
      </c>
      <c r="R41" s="52">
        <v>0</v>
      </c>
      <c r="S41" s="52">
        <v>0</v>
      </c>
      <c r="T41" s="52">
        <v>0</v>
      </c>
      <c r="U41" s="52">
        <v>0</v>
      </c>
      <c r="V41" s="52">
        <v>0</v>
      </c>
      <c r="W41" s="105"/>
      <c r="X41" s="246"/>
      <c r="Y41" s="241"/>
      <c r="Z41" s="51" t="s">
        <v>106</v>
      </c>
      <c r="AA41" s="52" t="s">
        <v>107</v>
      </c>
      <c r="AB41" s="52" t="s">
        <v>108</v>
      </c>
      <c r="AC41" s="52" t="s">
        <v>109</v>
      </c>
      <c r="AD41" s="52" t="s">
        <v>109</v>
      </c>
      <c r="AE41" s="54" t="s">
        <v>109</v>
      </c>
      <c r="AF41" s="54" t="s">
        <v>109</v>
      </c>
      <c r="AG41" s="107"/>
      <c r="AH41" s="191">
        <v>8488</v>
      </c>
      <c r="AI41" s="55">
        <v>11318</v>
      </c>
      <c r="AJ41" s="55">
        <v>11318</v>
      </c>
      <c r="AK41" s="55">
        <v>16978</v>
      </c>
      <c r="AL41" s="55">
        <v>16590</v>
      </c>
      <c r="AM41" s="55">
        <v>20056</v>
      </c>
      <c r="AN41" s="55">
        <v>19056</v>
      </c>
      <c r="AO41" s="141"/>
      <c r="AP41" s="191">
        <v>2000</v>
      </c>
      <c r="AQ41" s="55">
        <v>2800</v>
      </c>
      <c r="AR41" s="55">
        <v>3000</v>
      </c>
      <c r="AS41" s="55">
        <v>3500</v>
      </c>
      <c r="AT41" s="55">
        <v>1690</v>
      </c>
      <c r="AU41" s="55">
        <v>2900</v>
      </c>
      <c r="AV41" s="55">
        <v>3240</v>
      </c>
      <c r="AW41" s="56"/>
      <c r="AX41" s="255"/>
      <c r="AY41" s="197">
        <f t="shared" si="33"/>
        <v>0.23562676720075401</v>
      </c>
      <c r="AZ41" s="57">
        <f t="shared" si="34"/>
        <v>0.24739353242622372</v>
      </c>
      <c r="BA41" s="57">
        <f t="shared" si="35"/>
        <v>0.26506449902809681</v>
      </c>
      <c r="BB41" s="57">
        <f t="shared" si="36"/>
        <v>0.20614913417363648</v>
      </c>
      <c r="BC41" s="57">
        <f t="shared" si="37"/>
        <v>0.10186859553948162</v>
      </c>
      <c r="BD41" s="57">
        <f t="shared" si="4"/>
        <v>0.14459513362584764</v>
      </c>
      <c r="BE41" s="57">
        <f t="shared" si="15"/>
        <v>0.17002518891687657</v>
      </c>
      <c r="BF41" s="136"/>
      <c r="BG41" s="203" t="s">
        <v>188</v>
      </c>
      <c r="BH41" s="59">
        <f t="shared" si="44"/>
        <v>1.1766765225469711</v>
      </c>
      <c r="BI41" s="59">
        <f t="shared" si="44"/>
        <v>1.7670966601873088</v>
      </c>
      <c r="BJ41" s="59">
        <f t="shared" si="44"/>
        <v>-5.891536485446033</v>
      </c>
      <c r="BK41" s="59">
        <f t="shared" si="44"/>
        <v>-10.428053863415485</v>
      </c>
      <c r="BL41" s="59">
        <f t="shared" si="44"/>
        <v>4.2726538086366022</v>
      </c>
      <c r="BM41" s="59">
        <f t="shared" si="44"/>
        <v>2.543005529102893</v>
      </c>
      <c r="BN41" s="144"/>
      <c r="BO41" s="197">
        <f t="shared" si="45"/>
        <v>0</v>
      </c>
      <c r="BP41" s="57">
        <f t="shared" si="45"/>
        <v>0</v>
      </c>
      <c r="BQ41" s="57">
        <f t="shared" si="45"/>
        <v>0</v>
      </c>
      <c r="BR41" s="57">
        <f t="shared" si="45"/>
        <v>0</v>
      </c>
      <c r="BS41" s="57">
        <f t="shared" si="45"/>
        <v>0</v>
      </c>
      <c r="BT41" s="58"/>
      <c r="BU41" s="124"/>
      <c r="BV41" s="124"/>
      <c r="BW41" s="124"/>
      <c r="BX41" s="124"/>
      <c r="BY41" s="291"/>
      <c r="BZ41" s="197" t="s">
        <v>322</v>
      </c>
      <c r="CA41" s="58"/>
      <c r="CB41" s="197"/>
      <c r="CC41" s="302" t="s">
        <v>322</v>
      </c>
      <c r="CD41" s="326"/>
      <c r="CE41" s="126"/>
      <c r="CF41" s="126"/>
      <c r="CG41" s="302"/>
    </row>
    <row r="42" spans="1:85" s="11" customFormat="1" x14ac:dyDescent="0.25">
      <c r="A42" s="10"/>
      <c r="B42" s="32" t="s">
        <v>357</v>
      </c>
      <c r="C42" s="33">
        <v>0</v>
      </c>
      <c r="D42" s="34">
        <v>0</v>
      </c>
      <c r="E42" s="34">
        <v>0</v>
      </c>
      <c r="F42" s="34">
        <v>0</v>
      </c>
      <c r="G42" s="34">
        <v>0</v>
      </c>
      <c r="H42" s="35">
        <v>0</v>
      </c>
      <c r="I42" s="36">
        <v>2</v>
      </c>
      <c r="J42" s="33">
        <v>11</v>
      </c>
      <c r="K42" s="34">
        <v>11</v>
      </c>
      <c r="L42" s="34">
        <v>10</v>
      </c>
      <c r="M42" s="34">
        <v>17</v>
      </c>
      <c r="N42" s="34">
        <v>6</v>
      </c>
      <c r="O42" s="72">
        <v>9</v>
      </c>
      <c r="P42" s="33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72">
        <v>0</v>
      </c>
      <c r="X42" s="244">
        <v>2</v>
      </c>
      <c r="Y42" s="36">
        <v>2</v>
      </c>
      <c r="Z42" s="33" t="s">
        <v>107</v>
      </c>
      <c r="AA42" s="34" t="s">
        <v>80</v>
      </c>
      <c r="AB42" s="34" t="s">
        <v>74</v>
      </c>
      <c r="AC42" s="34" t="s">
        <v>74</v>
      </c>
      <c r="AD42" s="34" t="s">
        <v>74</v>
      </c>
      <c r="AE42" s="70" t="s">
        <v>121</v>
      </c>
      <c r="AF42" s="70" t="s">
        <v>121</v>
      </c>
      <c r="AG42" s="70" t="s">
        <v>121</v>
      </c>
      <c r="AH42" s="37">
        <v>3723</v>
      </c>
      <c r="AI42" s="38">
        <v>5351</v>
      </c>
      <c r="AJ42" s="38">
        <v>7187</v>
      </c>
      <c r="AK42" s="38">
        <v>7176</v>
      </c>
      <c r="AL42" s="38">
        <v>7003</v>
      </c>
      <c r="AM42" s="38">
        <v>7713</v>
      </c>
      <c r="AN42" s="38">
        <v>7596</v>
      </c>
      <c r="AO42" s="129">
        <v>7554</v>
      </c>
      <c r="AP42" s="37">
        <v>152</v>
      </c>
      <c r="AQ42" s="38">
        <v>331</v>
      </c>
      <c r="AR42" s="38">
        <v>493</v>
      </c>
      <c r="AS42" s="38">
        <v>321</v>
      </c>
      <c r="AT42" s="38">
        <v>1352</v>
      </c>
      <c r="AU42" s="38">
        <v>2318</v>
      </c>
      <c r="AV42" s="38">
        <v>1083</v>
      </c>
      <c r="AW42" s="39">
        <v>435</v>
      </c>
      <c r="AX42" s="253">
        <v>2474</v>
      </c>
      <c r="AY42" s="40">
        <f t="shared" si="33"/>
        <v>4.0827289820037603E-2</v>
      </c>
      <c r="AZ42" s="41">
        <f t="shared" si="34"/>
        <v>6.1857596710895163E-2</v>
      </c>
      <c r="BA42" s="41">
        <f t="shared" si="35"/>
        <v>6.8596076248782528E-2</v>
      </c>
      <c r="BB42" s="41">
        <f t="shared" si="36"/>
        <v>4.4732441471571904E-2</v>
      </c>
      <c r="BC42" s="41">
        <f t="shared" si="37"/>
        <v>0.19306011709267457</v>
      </c>
      <c r="BD42" s="41">
        <f t="shared" si="4"/>
        <v>0.30053157007649423</v>
      </c>
      <c r="BE42" s="41">
        <f t="shared" si="15"/>
        <v>0.14257503949447078</v>
      </c>
      <c r="BF42" s="130">
        <f t="shared" si="10"/>
        <v>5.7585385226370134E-2</v>
      </c>
      <c r="BG42" s="33" t="s">
        <v>188</v>
      </c>
      <c r="BH42" s="43">
        <f t="shared" si="44"/>
        <v>2.103030689085756</v>
      </c>
      <c r="BI42" s="43">
        <f t="shared" si="44"/>
        <v>0.67384795378873652</v>
      </c>
      <c r="BJ42" s="43">
        <f t="shared" si="44"/>
        <v>-2.3863634777210625</v>
      </c>
      <c r="BK42" s="43">
        <f t="shared" si="44"/>
        <v>14.832767562110266</v>
      </c>
      <c r="BL42" s="43">
        <f t="shared" si="44"/>
        <v>10.747145298381966</v>
      </c>
      <c r="BM42" s="43">
        <f t="shared" si="44"/>
        <v>-15.795653058202344</v>
      </c>
      <c r="BN42" s="131">
        <f t="shared" si="5"/>
        <v>-8.4989654268100647</v>
      </c>
      <c r="BO42" s="40">
        <f t="shared" si="45"/>
        <v>0</v>
      </c>
      <c r="BP42" s="41">
        <f t="shared" si="45"/>
        <v>0</v>
      </c>
      <c r="BQ42" s="41">
        <f t="shared" si="45"/>
        <v>0</v>
      </c>
      <c r="BR42" s="41">
        <f t="shared" si="45"/>
        <v>0</v>
      </c>
      <c r="BS42" s="41">
        <f t="shared" si="45"/>
        <v>0</v>
      </c>
      <c r="BT42" s="42">
        <f t="shared" si="13"/>
        <v>0</v>
      </c>
      <c r="BU42" s="260">
        <f t="shared" si="6"/>
        <v>0.22222222222222221</v>
      </c>
      <c r="BV42" s="260">
        <f t="shared" si="7"/>
        <v>0.22222222222222221</v>
      </c>
      <c r="BW42" s="260">
        <f t="shared" si="8"/>
        <v>0.44444444444444442</v>
      </c>
      <c r="BX42" s="260"/>
      <c r="BY42" s="290">
        <f t="shared" si="9"/>
        <v>0.5</v>
      </c>
      <c r="BZ42" s="40"/>
      <c r="CA42" s="42" t="s">
        <v>322</v>
      </c>
      <c r="CB42" s="40"/>
      <c r="CC42" s="300" t="s">
        <v>322</v>
      </c>
      <c r="CD42" s="324" t="s">
        <v>322</v>
      </c>
      <c r="CE42" s="294"/>
      <c r="CF42" s="294"/>
      <c r="CG42" s="300" t="s">
        <v>322</v>
      </c>
    </row>
    <row r="43" spans="1:85" s="9" customFormat="1" x14ac:dyDescent="0.25">
      <c r="A43" s="12">
        <v>25</v>
      </c>
      <c r="B43" s="17" t="s">
        <v>345</v>
      </c>
      <c r="C43" s="2">
        <v>19</v>
      </c>
      <c r="D43" s="3">
        <v>19</v>
      </c>
      <c r="E43" s="3">
        <v>19</v>
      </c>
      <c r="F43" s="3">
        <v>24</v>
      </c>
      <c r="G43" s="3">
        <v>37</v>
      </c>
      <c r="H43" s="4">
        <v>24</v>
      </c>
      <c r="I43" s="6">
        <v>8</v>
      </c>
      <c r="J43" s="2">
        <v>57</v>
      </c>
      <c r="K43" s="3">
        <v>68</v>
      </c>
      <c r="L43" s="3">
        <v>73</v>
      </c>
      <c r="M43" s="3">
        <v>670</v>
      </c>
      <c r="N43" s="3">
        <v>47</v>
      </c>
      <c r="O43" s="104">
        <v>198</v>
      </c>
      <c r="P43" s="2">
        <v>6</v>
      </c>
      <c r="Q43" s="3">
        <v>4</v>
      </c>
      <c r="R43" s="3">
        <v>2</v>
      </c>
      <c r="S43" s="3">
        <v>0</v>
      </c>
      <c r="T43" s="3">
        <v>0</v>
      </c>
      <c r="U43" s="3">
        <v>22</v>
      </c>
      <c r="V43" s="3">
        <v>0</v>
      </c>
      <c r="W43" s="104">
        <v>6</v>
      </c>
      <c r="X43" s="245">
        <v>0</v>
      </c>
      <c r="Y43" s="6">
        <v>14</v>
      </c>
      <c r="Z43" s="2" t="s">
        <v>110</v>
      </c>
      <c r="AA43" s="3" t="s">
        <v>111</v>
      </c>
      <c r="AB43" s="3" t="s">
        <v>74</v>
      </c>
      <c r="AC43" s="3" t="s">
        <v>112</v>
      </c>
      <c r="AD43" s="3" t="s">
        <v>112</v>
      </c>
      <c r="AE43" s="44"/>
      <c r="AF43" s="44">
        <v>44.78</v>
      </c>
      <c r="AG43" s="108">
        <v>44.78</v>
      </c>
      <c r="AH43" s="19">
        <v>52425.85</v>
      </c>
      <c r="AI43" s="20">
        <v>57456.41</v>
      </c>
      <c r="AJ43" s="20">
        <v>82830.990000000005</v>
      </c>
      <c r="AK43" s="20">
        <v>87600.8</v>
      </c>
      <c r="AL43" s="20">
        <v>110464.9</v>
      </c>
      <c r="AM43" s="20">
        <v>974890</v>
      </c>
      <c r="AN43" s="20">
        <v>373080</v>
      </c>
      <c r="AO43" s="152">
        <v>165482</v>
      </c>
      <c r="AP43" s="19">
        <v>7450</v>
      </c>
      <c r="AQ43" s="20">
        <v>9545</v>
      </c>
      <c r="AR43" s="20">
        <v>13270</v>
      </c>
      <c r="AS43" s="20">
        <v>15340</v>
      </c>
      <c r="AT43" s="20">
        <v>17160</v>
      </c>
      <c r="AU43" s="20">
        <v>91316</v>
      </c>
      <c r="AV43" s="20">
        <v>19208</v>
      </c>
      <c r="AW43" s="21">
        <v>12209</v>
      </c>
      <c r="AX43" s="254">
        <v>28099</v>
      </c>
      <c r="AY43" s="45">
        <f t="shared" si="33"/>
        <v>0.14210546896235349</v>
      </c>
      <c r="AZ43" s="46">
        <f t="shared" si="34"/>
        <v>0.16612593790666697</v>
      </c>
      <c r="BA43" s="46">
        <f t="shared" si="35"/>
        <v>0.16020573942192409</v>
      </c>
      <c r="BB43" s="46">
        <f t="shared" si="36"/>
        <v>0.17511255604971643</v>
      </c>
      <c r="BC43" s="46">
        <f t="shared" si="37"/>
        <v>0.15534346204088359</v>
      </c>
      <c r="BD43" s="46">
        <f t="shared" si="37"/>
        <v>9.3668003569633493E-2</v>
      </c>
      <c r="BE43" s="46">
        <f t="shared" si="15"/>
        <v>5.1484936206711698E-2</v>
      </c>
      <c r="BF43" s="153">
        <f t="shared" si="10"/>
        <v>7.3778416987950346E-2</v>
      </c>
      <c r="BG43" s="2" t="s">
        <v>188</v>
      </c>
      <c r="BH43" s="48">
        <f t="shared" ref="BH43:BK44" si="46">(AZ43-AY43)*100</f>
        <v>2.402046894431348</v>
      </c>
      <c r="BI43" s="48">
        <f t="shared" si="46"/>
        <v>-0.59201984847428724</v>
      </c>
      <c r="BJ43" s="48">
        <f t="shared" si="46"/>
        <v>1.4906816627792336</v>
      </c>
      <c r="BK43" s="48">
        <f t="shared" si="46"/>
        <v>-1.9769094008832839</v>
      </c>
      <c r="BL43" s="48">
        <f t="shared" ref="BL43" si="47">(BD43-BC43)*100</f>
        <v>-6.1675458471250098</v>
      </c>
      <c r="BM43" s="48">
        <f t="shared" ref="BM43" si="48">(BE43-BD43)*100</f>
        <v>-4.2183067362921793</v>
      </c>
      <c r="BN43" s="154">
        <f t="shared" si="5"/>
        <v>2.2293480781238646</v>
      </c>
      <c r="BO43" s="45">
        <f t="shared" ref="BO43:BR46" si="49">R43/J43</f>
        <v>3.5087719298245612E-2</v>
      </c>
      <c r="BP43" s="46">
        <f t="shared" si="49"/>
        <v>0</v>
      </c>
      <c r="BQ43" s="46">
        <f t="shared" si="49"/>
        <v>0</v>
      </c>
      <c r="BR43" s="46">
        <f t="shared" si="49"/>
        <v>3.2835820895522387E-2</v>
      </c>
      <c r="BS43" s="46">
        <f>V43/N43</f>
        <v>0</v>
      </c>
      <c r="BT43" s="47">
        <f t="shared" si="13"/>
        <v>3.0303030303030304E-2</v>
      </c>
      <c r="BU43" s="261">
        <f t="shared" si="6"/>
        <v>0</v>
      </c>
      <c r="BV43" s="261">
        <f t="shared" si="7"/>
        <v>7.0707070707070704E-2</v>
      </c>
      <c r="BW43" s="261">
        <f t="shared" si="8"/>
        <v>0.10101010101010101</v>
      </c>
      <c r="BX43" s="261">
        <f t="shared" si="17"/>
        <v>0</v>
      </c>
      <c r="BY43" s="239">
        <f t="shared" si="9"/>
        <v>3.2127659574468086</v>
      </c>
      <c r="BZ43" s="45"/>
      <c r="CA43" s="47"/>
      <c r="CB43" s="45" t="s">
        <v>322</v>
      </c>
      <c r="CC43" s="301"/>
      <c r="CD43" s="325" t="s">
        <v>322</v>
      </c>
      <c r="CE43" s="127"/>
      <c r="CF43" s="127"/>
      <c r="CG43" s="301" t="s">
        <v>322</v>
      </c>
    </row>
    <row r="44" spans="1:85" s="11" customFormat="1" x14ac:dyDescent="0.25">
      <c r="A44" s="10"/>
      <c r="B44" s="32" t="s">
        <v>117</v>
      </c>
      <c r="C44" s="33">
        <v>0</v>
      </c>
      <c r="D44" s="34">
        <v>0</v>
      </c>
      <c r="E44" s="34">
        <v>0</v>
      </c>
      <c r="F44" s="34">
        <v>5</v>
      </c>
      <c r="G44" s="34">
        <v>5</v>
      </c>
      <c r="H44" s="35">
        <v>0</v>
      </c>
      <c r="I44" s="36">
        <v>5</v>
      </c>
      <c r="J44" s="33">
        <v>68</v>
      </c>
      <c r="K44" s="34">
        <v>72</v>
      </c>
      <c r="L44" s="34">
        <v>78</v>
      </c>
      <c r="M44" s="34">
        <v>44</v>
      </c>
      <c r="N44" s="34">
        <v>37</v>
      </c>
      <c r="O44" s="72">
        <v>39</v>
      </c>
      <c r="P44" s="33">
        <v>5</v>
      </c>
      <c r="Q44" s="34">
        <v>0</v>
      </c>
      <c r="R44" s="34">
        <v>0</v>
      </c>
      <c r="S44" s="34">
        <v>1</v>
      </c>
      <c r="T44" s="34">
        <v>1</v>
      </c>
      <c r="U44" s="34">
        <v>1</v>
      </c>
      <c r="V44" s="34">
        <v>8</v>
      </c>
      <c r="W44" s="72">
        <v>0</v>
      </c>
      <c r="X44" s="244">
        <v>2</v>
      </c>
      <c r="Y44" s="36">
        <v>9</v>
      </c>
      <c r="Z44" s="33" t="s">
        <v>110</v>
      </c>
      <c r="AA44" s="34" t="s">
        <v>113</v>
      </c>
      <c r="AB44" s="34" t="s">
        <v>114</v>
      </c>
      <c r="AC44" s="34" t="s">
        <v>115</v>
      </c>
      <c r="AD44" s="34" t="s">
        <v>115</v>
      </c>
      <c r="AE44" s="34" t="s">
        <v>115</v>
      </c>
      <c r="AF44" s="34">
        <v>41.51</v>
      </c>
      <c r="AG44" s="72">
        <v>41.51</v>
      </c>
      <c r="AH44" s="37">
        <v>34362</v>
      </c>
      <c r="AI44" s="38">
        <v>31860</v>
      </c>
      <c r="AJ44" s="38">
        <v>36520</v>
      </c>
      <c r="AK44" s="38">
        <v>45600</v>
      </c>
      <c r="AL44" s="38">
        <v>46150</v>
      </c>
      <c r="AM44" s="38">
        <v>57784</v>
      </c>
      <c r="AN44" s="38">
        <v>60583</v>
      </c>
      <c r="AO44" s="129">
        <v>60935</v>
      </c>
      <c r="AP44" s="37">
        <v>28486</v>
      </c>
      <c r="AQ44" s="38">
        <v>31541</v>
      </c>
      <c r="AR44" s="38">
        <v>35607</v>
      </c>
      <c r="AS44" s="38">
        <v>41633</v>
      </c>
      <c r="AT44" s="38">
        <v>46611</v>
      </c>
      <c r="AU44" s="38">
        <v>14833</v>
      </c>
      <c r="AV44" s="38">
        <v>9868</v>
      </c>
      <c r="AW44" s="39">
        <v>4673</v>
      </c>
      <c r="AX44" s="253">
        <v>15490</v>
      </c>
      <c r="AY44" s="40">
        <f t="shared" si="33"/>
        <v>0.82899714801233926</v>
      </c>
      <c r="AZ44" s="41">
        <f t="shared" si="34"/>
        <v>0.98998744507219083</v>
      </c>
      <c r="BA44" s="41">
        <f t="shared" si="35"/>
        <v>0.97499999999999998</v>
      </c>
      <c r="BB44" s="41">
        <f t="shared" si="36"/>
        <v>0.91300438596491229</v>
      </c>
      <c r="BC44" s="41">
        <f t="shared" si="37"/>
        <v>1.0099891657638136</v>
      </c>
      <c r="BD44" s="41">
        <f t="shared" si="4"/>
        <v>0.25669735566938945</v>
      </c>
      <c r="BE44" s="41">
        <f t="shared" si="15"/>
        <v>0.16288397735338297</v>
      </c>
      <c r="BF44" s="130">
        <f t="shared" si="10"/>
        <v>7.6688274390744229E-2</v>
      </c>
      <c r="BG44" s="33" t="s">
        <v>188</v>
      </c>
      <c r="BH44" s="43">
        <f t="shared" si="46"/>
        <v>16.099029705985156</v>
      </c>
      <c r="BI44" s="43">
        <f t="shared" si="46"/>
        <v>-1.4987445072190853</v>
      </c>
      <c r="BJ44" s="43">
        <f t="shared" si="46"/>
        <v>-6.1995614035087687</v>
      </c>
      <c r="BK44" s="43">
        <f t="shared" si="46"/>
        <v>9.6984779798901304</v>
      </c>
      <c r="BL44" s="43"/>
      <c r="BM44" s="43">
        <f>(BE44-BD44)*100</f>
        <v>-9.3813378316006482</v>
      </c>
      <c r="BN44" s="131">
        <f t="shared" si="5"/>
        <v>-8.6195702962638752</v>
      </c>
      <c r="BO44" s="40">
        <f t="shared" si="49"/>
        <v>0</v>
      </c>
      <c r="BP44" s="41">
        <f t="shared" si="49"/>
        <v>1.3888888888888888E-2</v>
      </c>
      <c r="BQ44" s="41">
        <f t="shared" si="49"/>
        <v>1.282051282051282E-2</v>
      </c>
      <c r="BR44" s="41">
        <f>U44/M44</f>
        <v>2.2727272727272728E-2</v>
      </c>
      <c r="BS44" s="41">
        <f>V44/N44</f>
        <v>0.21621621621621623</v>
      </c>
      <c r="BT44" s="42">
        <f t="shared" si="13"/>
        <v>0</v>
      </c>
      <c r="BU44" s="260">
        <f t="shared" si="6"/>
        <v>5.128205128205128E-2</v>
      </c>
      <c r="BV44" s="260">
        <f t="shared" si="7"/>
        <v>0.23076923076923078</v>
      </c>
      <c r="BW44" s="260">
        <f t="shared" si="8"/>
        <v>0.28205128205128205</v>
      </c>
      <c r="BX44" s="260">
        <f t="shared" si="17"/>
        <v>0</v>
      </c>
      <c r="BY44" s="290">
        <f t="shared" si="9"/>
        <v>5.4054054054054057E-2</v>
      </c>
      <c r="BZ44" s="40"/>
      <c r="CA44" s="42" t="s">
        <v>322</v>
      </c>
      <c r="CB44" s="40"/>
      <c r="CC44" s="300" t="s">
        <v>322</v>
      </c>
      <c r="CD44" s="324"/>
      <c r="CE44" s="294" t="s">
        <v>322</v>
      </c>
      <c r="CF44" s="294"/>
      <c r="CG44" s="300" t="s">
        <v>322</v>
      </c>
    </row>
    <row r="45" spans="1:85" s="11" customFormat="1" x14ac:dyDescent="0.25">
      <c r="A45" s="10"/>
      <c r="B45" s="32" t="s">
        <v>118</v>
      </c>
      <c r="C45" s="33">
        <v>0</v>
      </c>
      <c r="D45" s="34">
        <v>0</v>
      </c>
      <c r="E45" s="34">
        <v>0</v>
      </c>
      <c r="F45" s="34"/>
      <c r="G45" s="34">
        <v>0</v>
      </c>
      <c r="H45" s="35">
        <v>0</v>
      </c>
      <c r="I45" s="36">
        <v>4</v>
      </c>
      <c r="J45" s="33">
        <v>2</v>
      </c>
      <c r="K45" s="34">
        <v>4</v>
      </c>
      <c r="L45" s="34">
        <v>5</v>
      </c>
      <c r="M45" s="34"/>
      <c r="N45" s="34">
        <v>7</v>
      </c>
      <c r="O45" s="72">
        <v>7</v>
      </c>
      <c r="P45" s="33">
        <v>0</v>
      </c>
      <c r="Q45" s="34">
        <v>0</v>
      </c>
      <c r="R45" s="34">
        <v>0</v>
      </c>
      <c r="S45" s="34">
        <v>0</v>
      </c>
      <c r="T45" s="34">
        <v>0</v>
      </c>
      <c r="U45" s="34"/>
      <c r="V45" s="34">
        <v>0</v>
      </c>
      <c r="W45" s="72">
        <v>0</v>
      </c>
      <c r="X45" s="244">
        <v>0</v>
      </c>
      <c r="Y45" s="36">
        <v>2</v>
      </c>
      <c r="Z45" s="33" t="s">
        <v>82</v>
      </c>
      <c r="AA45" s="34" t="s">
        <v>72</v>
      </c>
      <c r="AB45" s="34" t="s">
        <v>84</v>
      </c>
      <c r="AC45" s="34" t="s">
        <v>116</v>
      </c>
      <c r="AD45" s="34" t="s">
        <v>116</v>
      </c>
      <c r="AE45" s="70"/>
      <c r="AF45" s="70" t="s">
        <v>154</v>
      </c>
      <c r="AG45" s="70" t="s">
        <v>154</v>
      </c>
      <c r="AH45" s="37">
        <v>2740.22</v>
      </c>
      <c r="AI45" s="38">
        <v>3798.95</v>
      </c>
      <c r="AJ45" s="38">
        <v>4565.0600000000004</v>
      </c>
      <c r="AK45" s="38">
        <v>5430.96</v>
      </c>
      <c r="AL45" s="38">
        <v>5437.78</v>
      </c>
      <c r="AM45" s="38"/>
      <c r="AN45" s="38">
        <v>8266.01</v>
      </c>
      <c r="AO45" s="129">
        <v>8083.65</v>
      </c>
      <c r="AP45" s="37"/>
      <c r="AQ45" s="38"/>
      <c r="AR45" s="38">
        <v>250.67</v>
      </c>
      <c r="AS45" s="38">
        <v>769.84</v>
      </c>
      <c r="AT45" s="38">
        <v>1193.51</v>
      </c>
      <c r="AU45" s="38"/>
      <c r="AV45" s="38">
        <v>981.43</v>
      </c>
      <c r="AW45" s="39">
        <v>1305.75</v>
      </c>
      <c r="AX45" s="253">
        <v>5388.64</v>
      </c>
      <c r="AY45" s="40">
        <f t="shared" si="33"/>
        <v>0</v>
      </c>
      <c r="AZ45" s="41">
        <f t="shared" si="34"/>
        <v>0</v>
      </c>
      <c r="BA45" s="41">
        <f t="shared" si="35"/>
        <v>5.4910559773584569E-2</v>
      </c>
      <c r="BB45" s="41">
        <f t="shared" si="36"/>
        <v>0.14175026146390327</v>
      </c>
      <c r="BC45" s="41">
        <f t="shared" si="37"/>
        <v>0.21948478974875776</v>
      </c>
      <c r="BD45" s="41"/>
      <c r="BE45" s="41">
        <f t="shared" si="15"/>
        <v>0.11873080240648147</v>
      </c>
      <c r="BF45" s="130">
        <f t="shared" si="10"/>
        <v>0.16152975450446272</v>
      </c>
      <c r="BG45" s="33" t="s">
        <v>188</v>
      </c>
      <c r="BH45" s="43"/>
      <c r="BI45" s="43"/>
      <c r="BJ45" s="43">
        <f t="shared" ref="BJ45:BK46" si="50">(BB45-BA45)*100</f>
        <v>8.6839701690318698</v>
      </c>
      <c r="BK45" s="43">
        <f t="shared" si="50"/>
        <v>7.7734528284854498</v>
      </c>
      <c r="BL45" s="43"/>
      <c r="BM45" s="43"/>
      <c r="BN45" s="131">
        <f t="shared" si="5"/>
        <v>4.2798952097981253</v>
      </c>
      <c r="BO45" s="40">
        <f t="shared" si="49"/>
        <v>0</v>
      </c>
      <c r="BP45" s="41">
        <f t="shared" si="49"/>
        <v>0</v>
      </c>
      <c r="BQ45" s="41">
        <f t="shared" si="49"/>
        <v>0</v>
      </c>
      <c r="BR45" s="41"/>
      <c r="BS45" s="41">
        <f>V45/N45</f>
        <v>0</v>
      </c>
      <c r="BT45" s="42">
        <f t="shared" si="13"/>
        <v>0</v>
      </c>
      <c r="BU45" s="260">
        <f t="shared" si="6"/>
        <v>0</v>
      </c>
      <c r="BV45" s="260">
        <f t="shared" si="7"/>
        <v>0.2857142857142857</v>
      </c>
      <c r="BW45" s="260">
        <f t="shared" si="8"/>
        <v>0.2857142857142857</v>
      </c>
      <c r="BX45" s="260">
        <v>0</v>
      </c>
      <c r="BY45" s="290">
        <f t="shared" si="9"/>
        <v>0</v>
      </c>
      <c r="BZ45" s="40"/>
      <c r="CA45" s="42"/>
      <c r="CB45" s="40" t="s">
        <v>322</v>
      </c>
      <c r="CC45" s="300"/>
      <c r="CD45" s="324" t="s">
        <v>322</v>
      </c>
      <c r="CE45" s="294"/>
      <c r="CF45" s="294"/>
      <c r="CG45" s="300" t="s">
        <v>322</v>
      </c>
    </row>
    <row r="46" spans="1:85" s="14" customFormat="1" x14ac:dyDescent="0.25">
      <c r="A46" s="13"/>
      <c r="B46" s="50" t="s">
        <v>119</v>
      </c>
      <c r="C46" s="51">
        <v>0</v>
      </c>
      <c r="D46" s="52">
        <v>0</v>
      </c>
      <c r="E46" s="52">
        <v>0</v>
      </c>
      <c r="F46" s="52"/>
      <c r="G46" s="52">
        <v>0</v>
      </c>
      <c r="H46" s="53">
        <v>0</v>
      </c>
      <c r="I46" s="241">
        <v>6</v>
      </c>
      <c r="J46" s="51">
        <v>10</v>
      </c>
      <c r="K46" s="52">
        <v>18</v>
      </c>
      <c r="L46" s="52">
        <v>17</v>
      </c>
      <c r="M46" s="52"/>
      <c r="N46" s="52">
        <v>36</v>
      </c>
      <c r="O46" s="105">
        <v>28</v>
      </c>
      <c r="P46" s="51">
        <v>2</v>
      </c>
      <c r="Q46" s="52">
        <v>0</v>
      </c>
      <c r="R46" s="52">
        <v>5</v>
      </c>
      <c r="S46" s="52">
        <v>0</v>
      </c>
      <c r="T46" s="52">
        <v>0</v>
      </c>
      <c r="U46" s="52"/>
      <c r="V46" s="52">
        <v>0</v>
      </c>
      <c r="W46" s="105">
        <v>3</v>
      </c>
      <c r="X46" s="246">
        <v>0</v>
      </c>
      <c r="Y46" s="241">
        <v>6</v>
      </c>
      <c r="Z46" s="51" t="s">
        <v>109</v>
      </c>
      <c r="AA46" s="52" t="s">
        <v>109</v>
      </c>
      <c r="AB46" s="52">
        <v>40.200000000000003</v>
      </c>
      <c r="AC46" s="52">
        <v>40.200000000000003</v>
      </c>
      <c r="AD46" s="52">
        <v>40.200000000000003</v>
      </c>
      <c r="AE46" s="54"/>
      <c r="AF46" s="54">
        <v>41.8</v>
      </c>
      <c r="AG46" s="107">
        <v>41.8</v>
      </c>
      <c r="AH46" s="191">
        <v>11120</v>
      </c>
      <c r="AI46" s="55">
        <v>14403</v>
      </c>
      <c r="AJ46" s="55">
        <v>14895</v>
      </c>
      <c r="AK46" s="55">
        <v>22272</v>
      </c>
      <c r="AL46" s="55">
        <v>23531</v>
      </c>
      <c r="AM46" s="55"/>
      <c r="AN46" s="55">
        <v>21807.75</v>
      </c>
      <c r="AO46" s="141">
        <v>24033.39</v>
      </c>
      <c r="AP46" s="191">
        <v>1850</v>
      </c>
      <c r="AQ46" s="55">
        <v>1692</v>
      </c>
      <c r="AR46" s="55">
        <v>2463</v>
      </c>
      <c r="AS46" s="55">
        <v>4538</v>
      </c>
      <c r="AT46" s="55">
        <v>5738</v>
      </c>
      <c r="AU46" s="55"/>
      <c r="AV46" s="55">
        <v>1002.98</v>
      </c>
      <c r="AW46" s="56">
        <v>2697.11</v>
      </c>
      <c r="AX46" s="255">
        <v>14957.13</v>
      </c>
      <c r="AY46" s="197">
        <f t="shared" si="33"/>
        <v>0.16636690647482014</v>
      </c>
      <c r="AZ46" s="57">
        <f t="shared" si="34"/>
        <v>0.11747552593209748</v>
      </c>
      <c r="BA46" s="57">
        <f t="shared" si="35"/>
        <v>0.16535750251762335</v>
      </c>
      <c r="BB46" s="57">
        <f t="shared" si="36"/>
        <v>0.20375359195402298</v>
      </c>
      <c r="BC46" s="57">
        <f t="shared" si="37"/>
        <v>0.24384854022353492</v>
      </c>
      <c r="BD46" s="57"/>
      <c r="BE46" s="57">
        <f t="shared" si="15"/>
        <v>4.5991906546984443E-2</v>
      </c>
      <c r="BF46" s="136">
        <f t="shared" si="10"/>
        <v>0.11222345245510518</v>
      </c>
      <c r="BG46" s="51" t="s">
        <v>188</v>
      </c>
      <c r="BH46" s="59">
        <f>(AZ46-AY46)*100</f>
        <v>-4.8891380542722658</v>
      </c>
      <c r="BI46" s="59">
        <f>(BA46-AZ46)*100</f>
        <v>4.7881976585525869</v>
      </c>
      <c r="BJ46" s="59">
        <f t="shared" si="50"/>
        <v>3.8396089436399632</v>
      </c>
      <c r="BK46" s="59">
        <f t="shared" si="50"/>
        <v>4.009494826951193</v>
      </c>
      <c r="BL46" s="59"/>
      <c r="BM46" s="59"/>
      <c r="BN46" s="144">
        <f t="shared" si="5"/>
        <v>6.6231545908120735</v>
      </c>
      <c r="BO46" s="197">
        <f t="shared" si="49"/>
        <v>0.5</v>
      </c>
      <c r="BP46" s="57">
        <f t="shared" si="49"/>
        <v>0</v>
      </c>
      <c r="BQ46" s="57">
        <f t="shared" si="49"/>
        <v>0</v>
      </c>
      <c r="BR46" s="57"/>
      <c r="BS46" s="57">
        <f>V46/N46</f>
        <v>0</v>
      </c>
      <c r="BT46" s="58">
        <f t="shared" si="13"/>
        <v>0.10714285714285714</v>
      </c>
      <c r="BU46" s="124">
        <f t="shared" si="6"/>
        <v>0</v>
      </c>
      <c r="BV46" s="124">
        <f t="shared" si="7"/>
        <v>0.21428571428571427</v>
      </c>
      <c r="BW46" s="124">
        <f t="shared" si="8"/>
        <v>0.32142857142857145</v>
      </c>
      <c r="BX46" s="124">
        <f t="shared" si="17"/>
        <v>0</v>
      </c>
      <c r="BY46" s="291">
        <f t="shared" si="9"/>
        <v>-0.22222222222222221</v>
      </c>
      <c r="BZ46" s="197"/>
      <c r="CA46" s="58"/>
      <c r="CB46" s="197"/>
      <c r="CC46" s="302" t="s">
        <v>322</v>
      </c>
      <c r="CD46" s="326"/>
      <c r="CE46" s="126" t="s">
        <v>322</v>
      </c>
      <c r="CF46" s="126"/>
      <c r="CG46" s="302" t="s">
        <v>322</v>
      </c>
    </row>
    <row r="47" spans="1:85" s="11" customFormat="1" x14ac:dyDescent="0.25">
      <c r="A47" s="10"/>
      <c r="B47" s="32" t="s">
        <v>194</v>
      </c>
      <c r="C47" s="33">
        <v>1</v>
      </c>
      <c r="D47" s="34">
        <v>1</v>
      </c>
      <c r="E47" s="34">
        <v>1</v>
      </c>
      <c r="F47" s="34"/>
      <c r="G47" s="34"/>
      <c r="H47" s="35">
        <v>0</v>
      </c>
      <c r="I47" s="36">
        <v>1</v>
      </c>
      <c r="J47" s="33"/>
      <c r="K47" s="34"/>
      <c r="L47" s="34"/>
      <c r="M47" s="34"/>
      <c r="N47" s="34"/>
      <c r="O47" s="72">
        <v>6</v>
      </c>
      <c r="P47" s="33"/>
      <c r="Q47" s="34"/>
      <c r="R47" s="34"/>
      <c r="S47" s="34"/>
      <c r="T47" s="34"/>
      <c r="U47" s="34"/>
      <c r="V47" s="34"/>
      <c r="W47" s="72">
        <v>0</v>
      </c>
      <c r="X47" s="244">
        <v>0</v>
      </c>
      <c r="Y47" s="36">
        <v>1</v>
      </c>
      <c r="Z47" s="33" t="s">
        <v>88</v>
      </c>
      <c r="AA47" s="34" t="s">
        <v>89</v>
      </c>
      <c r="AB47" s="34" t="s">
        <v>89</v>
      </c>
      <c r="AC47" s="34" t="s">
        <v>90</v>
      </c>
      <c r="AD47" s="34" t="s">
        <v>90</v>
      </c>
      <c r="AE47" s="70"/>
      <c r="AF47" s="70"/>
      <c r="AG47" s="109" t="s">
        <v>124</v>
      </c>
      <c r="AH47" s="37">
        <v>1225.3499999999999</v>
      </c>
      <c r="AI47" s="38">
        <v>1600.53</v>
      </c>
      <c r="AJ47" s="38">
        <v>1978.76</v>
      </c>
      <c r="AK47" s="38">
        <v>1978.76</v>
      </c>
      <c r="AL47" s="38">
        <v>2283.12</v>
      </c>
      <c r="AM47" s="38"/>
      <c r="AN47" s="38"/>
      <c r="AO47" s="129">
        <v>1869.53</v>
      </c>
      <c r="AP47" s="37"/>
      <c r="AQ47" s="38"/>
      <c r="AR47" s="38"/>
      <c r="AS47" s="38"/>
      <c r="AT47" s="38"/>
      <c r="AU47" s="38"/>
      <c r="AV47" s="38"/>
      <c r="AW47" s="39">
        <v>266.97000000000003</v>
      </c>
      <c r="AX47" s="253">
        <v>266.97000000000003</v>
      </c>
      <c r="AY47" s="40">
        <f t="shared" si="33"/>
        <v>0</v>
      </c>
      <c r="AZ47" s="41">
        <f t="shared" si="34"/>
        <v>0</v>
      </c>
      <c r="BA47" s="41">
        <f t="shared" si="35"/>
        <v>0</v>
      </c>
      <c r="BB47" s="41">
        <f t="shared" si="36"/>
        <v>0</v>
      </c>
      <c r="BC47" s="41">
        <f t="shared" si="37"/>
        <v>0</v>
      </c>
      <c r="BD47" s="41"/>
      <c r="BE47" s="41"/>
      <c r="BF47" s="130">
        <f t="shared" si="10"/>
        <v>0.14280059694147729</v>
      </c>
      <c r="BG47" s="33" t="s">
        <v>188</v>
      </c>
      <c r="BH47" s="43"/>
      <c r="BI47" s="43"/>
      <c r="BJ47" s="43"/>
      <c r="BK47" s="43"/>
      <c r="BL47" s="43"/>
      <c r="BM47" s="43"/>
      <c r="BN47" s="131"/>
      <c r="BO47" s="40"/>
      <c r="BP47" s="41"/>
      <c r="BQ47" s="41"/>
      <c r="BR47" s="41"/>
      <c r="BS47" s="41"/>
      <c r="BT47" s="42">
        <f t="shared" si="13"/>
        <v>0</v>
      </c>
      <c r="BU47" s="260">
        <f t="shared" si="6"/>
        <v>0</v>
      </c>
      <c r="BV47" s="260">
        <f t="shared" si="7"/>
        <v>0.16666666666666666</v>
      </c>
      <c r="BW47" s="260">
        <f t="shared" si="8"/>
        <v>0.16666666666666666</v>
      </c>
      <c r="BX47" s="260"/>
      <c r="BY47" s="290"/>
      <c r="BZ47" s="40"/>
      <c r="CA47" s="42"/>
      <c r="CB47" s="40"/>
      <c r="CC47" s="300"/>
      <c r="CD47" s="337" t="s">
        <v>322</v>
      </c>
      <c r="CE47" s="338"/>
      <c r="CF47" s="338" t="s">
        <v>322</v>
      </c>
      <c r="CG47" s="300"/>
    </row>
    <row r="48" spans="1:85" s="11" customFormat="1" x14ac:dyDescent="0.25">
      <c r="A48" s="10"/>
      <c r="B48" s="32" t="s">
        <v>195</v>
      </c>
      <c r="C48" s="33">
        <v>0</v>
      </c>
      <c r="D48" s="34">
        <v>0</v>
      </c>
      <c r="E48" s="34">
        <v>0</v>
      </c>
      <c r="F48" s="34"/>
      <c r="G48" s="34"/>
      <c r="H48" s="35">
        <v>0</v>
      </c>
      <c r="I48" s="36">
        <v>1</v>
      </c>
      <c r="J48" s="33">
        <v>10</v>
      </c>
      <c r="K48" s="34">
        <v>10</v>
      </c>
      <c r="L48" s="34">
        <v>8</v>
      </c>
      <c r="M48" s="34"/>
      <c r="N48" s="34"/>
      <c r="O48" s="72">
        <v>0</v>
      </c>
      <c r="P48" s="33"/>
      <c r="Q48" s="34"/>
      <c r="R48" s="34"/>
      <c r="S48" s="34"/>
      <c r="T48" s="34"/>
      <c r="U48" s="34"/>
      <c r="V48" s="34"/>
      <c r="W48" s="72">
        <v>0</v>
      </c>
      <c r="X48" s="244">
        <v>0</v>
      </c>
      <c r="Y48" s="36">
        <v>0</v>
      </c>
      <c r="Z48" s="33" t="s">
        <v>91</v>
      </c>
      <c r="AA48" s="34" t="s">
        <v>91</v>
      </c>
      <c r="AB48" s="34" t="s">
        <v>90</v>
      </c>
      <c r="AC48" s="34" t="s">
        <v>90</v>
      </c>
      <c r="AD48" s="34" t="s">
        <v>90</v>
      </c>
      <c r="AE48" s="70"/>
      <c r="AF48" s="70"/>
      <c r="AG48" s="109">
        <v>42.76</v>
      </c>
      <c r="AH48" s="37">
        <v>6885.03</v>
      </c>
      <c r="AI48" s="38">
        <v>5356.78</v>
      </c>
      <c r="AJ48" s="38">
        <v>5121.79</v>
      </c>
      <c r="AK48" s="38">
        <v>6746.08</v>
      </c>
      <c r="AL48" s="38">
        <v>6313.85</v>
      </c>
      <c r="AM48" s="38"/>
      <c r="AN48" s="38"/>
      <c r="AO48" s="129">
        <v>1580.33</v>
      </c>
      <c r="AP48" s="37">
        <v>2484.25</v>
      </c>
      <c r="AQ48" s="38">
        <v>343.02</v>
      </c>
      <c r="AR48" s="38"/>
      <c r="AS48" s="38">
        <v>298.14</v>
      </c>
      <c r="AT48" s="38">
        <v>810.67</v>
      </c>
      <c r="AU48" s="38"/>
      <c r="AV48" s="38"/>
      <c r="AW48" s="39">
        <v>67</v>
      </c>
      <c r="AX48" s="253">
        <v>1653.07</v>
      </c>
      <c r="AY48" s="40">
        <f t="shared" si="33"/>
        <v>0.36081905234980821</v>
      </c>
      <c r="AZ48" s="41">
        <f t="shared" si="34"/>
        <v>6.4034737286205512E-2</v>
      </c>
      <c r="BA48" s="41">
        <f t="shared" si="35"/>
        <v>0</v>
      </c>
      <c r="BB48" s="41">
        <f t="shared" si="36"/>
        <v>4.419455446718687E-2</v>
      </c>
      <c r="BC48" s="41">
        <f t="shared" si="37"/>
        <v>0.12839551145497596</v>
      </c>
      <c r="BD48" s="41"/>
      <c r="BE48" s="41"/>
      <c r="BF48" s="130">
        <f t="shared" si="10"/>
        <v>4.2396208386855913E-2</v>
      </c>
      <c r="BG48" s="33" t="s">
        <v>188</v>
      </c>
      <c r="BH48" s="43">
        <f t="shared" ref="BH48:BK51" si="51">(AZ48-AY48)*100</f>
        <v>-29.678431506360269</v>
      </c>
      <c r="BI48" s="43">
        <f t="shared" si="51"/>
        <v>-6.4034737286205514</v>
      </c>
      <c r="BJ48" s="43">
        <f t="shared" si="51"/>
        <v>4.4194554467186871</v>
      </c>
      <c r="BK48" s="43">
        <f t="shared" si="51"/>
        <v>8.4200956987789102</v>
      </c>
      <c r="BL48" s="43"/>
      <c r="BM48" s="43"/>
      <c r="BN48" s="131"/>
      <c r="BO48" s="40">
        <f t="shared" ref="BO48:BQ50" si="52">R48/J48</f>
        <v>0</v>
      </c>
      <c r="BP48" s="41">
        <f t="shared" si="52"/>
        <v>0</v>
      </c>
      <c r="BQ48" s="41">
        <f t="shared" si="52"/>
        <v>0</v>
      </c>
      <c r="BR48" s="41"/>
      <c r="BS48" s="41"/>
      <c r="BT48" s="42"/>
      <c r="BU48" s="260"/>
      <c r="BV48" s="260"/>
      <c r="BW48" s="260"/>
      <c r="BX48" s="260"/>
      <c r="BY48" s="290"/>
      <c r="BZ48" s="40"/>
      <c r="CA48" s="42"/>
      <c r="CB48" s="40"/>
      <c r="CC48" s="300"/>
      <c r="CD48" s="324"/>
      <c r="CE48" s="294" t="s">
        <v>322</v>
      </c>
      <c r="CF48" s="294"/>
      <c r="CG48" s="300" t="s">
        <v>322</v>
      </c>
    </row>
    <row r="49" spans="1:85" s="24" customFormat="1" x14ac:dyDescent="0.25">
      <c r="A49" s="12"/>
      <c r="B49" s="17" t="s">
        <v>220</v>
      </c>
      <c r="C49" s="2">
        <v>0</v>
      </c>
      <c r="D49" s="3">
        <v>0</v>
      </c>
      <c r="E49" s="3">
        <v>0</v>
      </c>
      <c r="F49" s="3"/>
      <c r="G49" s="3">
        <v>32</v>
      </c>
      <c r="H49" s="4">
        <v>37</v>
      </c>
      <c r="I49" s="6">
        <v>4</v>
      </c>
      <c r="J49" s="2">
        <v>228</v>
      </c>
      <c r="K49" s="3">
        <v>268</v>
      </c>
      <c r="L49" s="3">
        <v>367</v>
      </c>
      <c r="M49" s="3"/>
      <c r="N49" s="3">
        <v>374</v>
      </c>
      <c r="O49" s="104">
        <v>544</v>
      </c>
      <c r="P49" s="2">
        <v>3</v>
      </c>
      <c r="Q49" s="3">
        <v>4</v>
      </c>
      <c r="R49" s="3">
        <v>11</v>
      </c>
      <c r="S49" s="3">
        <v>0</v>
      </c>
      <c r="T49" s="3">
        <v>53</v>
      </c>
      <c r="U49" s="3"/>
      <c r="V49" s="3">
        <v>8</v>
      </c>
      <c r="W49" s="104">
        <v>33</v>
      </c>
      <c r="X49" s="245">
        <v>115</v>
      </c>
      <c r="Y49" s="6">
        <v>75</v>
      </c>
      <c r="Z49" s="2">
        <v>22.71</v>
      </c>
      <c r="AA49" s="44">
        <v>24</v>
      </c>
      <c r="AB49" s="3">
        <v>35.729999999999997</v>
      </c>
      <c r="AC49" s="3">
        <v>35.729999999999997</v>
      </c>
      <c r="AD49" s="3">
        <v>35.729999999999997</v>
      </c>
      <c r="AE49" s="44"/>
      <c r="AF49" s="44">
        <v>40.86</v>
      </c>
      <c r="AG49" s="108">
        <v>42.01</v>
      </c>
      <c r="AH49" s="19">
        <v>313231</v>
      </c>
      <c r="AI49" s="20">
        <v>319495</v>
      </c>
      <c r="AJ49" s="20">
        <v>425119</v>
      </c>
      <c r="AK49" s="20">
        <v>598855</v>
      </c>
      <c r="AL49" s="20">
        <v>578396</v>
      </c>
      <c r="AM49" s="20"/>
      <c r="AN49" s="20">
        <v>844237</v>
      </c>
      <c r="AO49" s="152">
        <v>652448</v>
      </c>
      <c r="AP49" s="19">
        <v>41346</v>
      </c>
      <c r="AQ49" s="20">
        <v>30672</v>
      </c>
      <c r="AR49" s="20">
        <v>38218</v>
      </c>
      <c r="AS49" s="20">
        <v>74258</v>
      </c>
      <c r="AT49" s="20">
        <v>67672</v>
      </c>
      <c r="AU49" s="20"/>
      <c r="AV49" s="20">
        <v>39124</v>
      </c>
      <c r="AW49" s="21">
        <v>48934</v>
      </c>
      <c r="AX49" s="254">
        <v>222378</v>
      </c>
      <c r="AY49" s="45">
        <f t="shared" ref="AY49:BC50" si="53">AP49/AH49</f>
        <v>0.13199842927424169</v>
      </c>
      <c r="AZ49" s="46">
        <f t="shared" si="53"/>
        <v>9.6001502370929123E-2</v>
      </c>
      <c r="BA49" s="46">
        <f t="shared" si="53"/>
        <v>8.9899534012829352E-2</v>
      </c>
      <c r="BB49" s="46">
        <f t="shared" si="53"/>
        <v>0.12399996660293393</v>
      </c>
      <c r="BC49" s="46">
        <f t="shared" si="53"/>
        <v>0.11699942599879667</v>
      </c>
      <c r="BD49" s="46"/>
      <c r="BE49" s="46">
        <f t="shared" si="15"/>
        <v>4.6342437017093542E-2</v>
      </c>
      <c r="BF49" s="153">
        <f t="shared" si="10"/>
        <v>7.5000613075678055E-2</v>
      </c>
      <c r="BG49" s="2"/>
      <c r="BH49" s="48">
        <f t="shared" si="51"/>
        <v>-3.5996926903312563</v>
      </c>
      <c r="BI49" s="48">
        <f t="shared" si="51"/>
        <v>-0.61019683580997719</v>
      </c>
      <c r="BJ49" s="48">
        <f t="shared" si="51"/>
        <v>3.4100432590104575</v>
      </c>
      <c r="BK49" s="48">
        <f t="shared" si="51"/>
        <v>-0.70005406041372531</v>
      </c>
      <c r="BL49" s="48"/>
      <c r="BM49" s="48"/>
      <c r="BN49" s="154">
        <f t="shared" si="5"/>
        <v>2.8658176058584512</v>
      </c>
      <c r="BO49" s="45">
        <f t="shared" si="52"/>
        <v>4.8245614035087717E-2</v>
      </c>
      <c r="BP49" s="46">
        <f t="shared" si="52"/>
        <v>0</v>
      </c>
      <c r="BQ49" s="46">
        <f t="shared" si="52"/>
        <v>0.1444141689373297</v>
      </c>
      <c r="BR49" s="46"/>
      <c r="BS49" s="46">
        <f>V49/N49</f>
        <v>2.1390374331550801E-2</v>
      </c>
      <c r="BT49" s="47">
        <f t="shared" si="13"/>
        <v>6.0661764705882353E-2</v>
      </c>
      <c r="BU49" s="261">
        <f t="shared" si="6"/>
        <v>0.21139705882352941</v>
      </c>
      <c r="BV49" s="261">
        <f t="shared" si="7"/>
        <v>0.13786764705882354</v>
      </c>
      <c r="BW49" s="261">
        <f t="shared" si="8"/>
        <v>0.40992647058823528</v>
      </c>
      <c r="BX49" s="261">
        <f t="shared" si="17"/>
        <v>2.8144884973078772E-2</v>
      </c>
      <c r="BY49" s="239">
        <f t="shared" si="9"/>
        <v>0.45454545454545453</v>
      </c>
      <c r="BZ49" s="45"/>
      <c r="CA49" s="47"/>
      <c r="CB49" s="45" t="s">
        <v>322</v>
      </c>
      <c r="CC49" s="305"/>
      <c r="CD49" s="331" t="s">
        <v>322</v>
      </c>
      <c r="CE49" s="3"/>
      <c r="CF49" s="3"/>
      <c r="CG49" s="4" t="s">
        <v>322</v>
      </c>
    </row>
    <row r="50" spans="1:85" s="22" customFormat="1" x14ac:dyDescent="0.25">
      <c r="A50" s="13"/>
      <c r="B50" s="50" t="s">
        <v>221</v>
      </c>
      <c r="C50" s="51">
        <v>0</v>
      </c>
      <c r="D50" s="52">
        <v>0</v>
      </c>
      <c r="E50" s="52">
        <v>0</v>
      </c>
      <c r="F50" s="52"/>
      <c r="G50" s="52">
        <v>0</v>
      </c>
      <c r="H50" s="53">
        <v>0</v>
      </c>
      <c r="I50" s="241">
        <v>8</v>
      </c>
      <c r="J50" s="51">
        <v>91</v>
      </c>
      <c r="K50" s="52">
        <v>100</v>
      </c>
      <c r="L50" s="52">
        <v>120</v>
      </c>
      <c r="M50" s="52"/>
      <c r="N50" s="52">
        <v>34</v>
      </c>
      <c r="O50" s="105">
        <v>39</v>
      </c>
      <c r="P50" s="51">
        <v>0</v>
      </c>
      <c r="Q50" s="52">
        <v>0</v>
      </c>
      <c r="R50" s="52">
        <v>0</v>
      </c>
      <c r="S50" s="52">
        <v>0</v>
      </c>
      <c r="T50" s="52">
        <v>0</v>
      </c>
      <c r="U50" s="52"/>
      <c r="V50" s="52">
        <v>1</v>
      </c>
      <c r="W50" s="105">
        <v>0</v>
      </c>
      <c r="X50" s="246">
        <v>0</v>
      </c>
      <c r="Y50" s="241">
        <v>9</v>
      </c>
      <c r="Z50" s="51" t="s">
        <v>222</v>
      </c>
      <c r="AA50" s="54" t="s">
        <v>223</v>
      </c>
      <c r="AB50" s="52" t="s">
        <v>224</v>
      </c>
      <c r="AC50" s="52" t="s">
        <v>225</v>
      </c>
      <c r="AD50" s="52" t="s">
        <v>225</v>
      </c>
      <c r="AE50" s="54"/>
      <c r="AF50" s="52" t="s">
        <v>225</v>
      </c>
      <c r="AG50" s="105" t="s">
        <v>253</v>
      </c>
      <c r="AH50" s="191">
        <v>12027</v>
      </c>
      <c r="AI50" s="55">
        <v>12468</v>
      </c>
      <c r="AJ50" s="55">
        <v>15969</v>
      </c>
      <c r="AK50" s="55">
        <v>22239</v>
      </c>
      <c r="AL50" s="55">
        <v>30446</v>
      </c>
      <c r="AM50" s="55"/>
      <c r="AN50" s="55">
        <v>32552</v>
      </c>
      <c r="AO50" s="141">
        <v>33116.68</v>
      </c>
      <c r="AP50" s="191">
        <v>0</v>
      </c>
      <c r="AQ50" s="55">
        <v>2608</v>
      </c>
      <c r="AR50" s="55">
        <v>3751</v>
      </c>
      <c r="AS50" s="55">
        <v>4512</v>
      </c>
      <c r="AT50" s="55">
        <v>3863</v>
      </c>
      <c r="AU50" s="55"/>
      <c r="AV50" s="55">
        <v>11401</v>
      </c>
      <c r="AW50" s="56">
        <v>12249.31</v>
      </c>
      <c r="AX50" s="255">
        <v>12249.31</v>
      </c>
      <c r="AY50" s="197">
        <f t="shared" si="53"/>
        <v>0</v>
      </c>
      <c r="AZ50" s="57">
        <f t="shared" si="53"/>
        <v>0.20917548925248636</v>
      </c>
      <c r="BA50" s="57">
        <f t="shared" si="53"/>
        <v>0.23489260442106583</v>
      </c>
      <c r="BB50" s="57">
        <f t="shared" si="53"/>
        <v>0.20288682045055983</v>
      </c>
      <c r="BC50" s="57">
        <f t="shared" si="53"/>
        <v>0.12688037837482757</v>
      </c>
      <c r="BD50" s="57"/>
      <c r="BE50" s="57">
        <f t="shared" si="15"/>
        <v>0.35023961661341851</v>
      </c>
      <c r="BF50" s="136">
        <f t="shared" si="10"/>
        <v>0.36988339410834659</v>
      </c>
      <c r="BG50" s="51"/>
      <c r="BH50" s="59">
        <f t="shared" si="51"/>
        <v>20.917548925248635</v>
      </c>
      <c r="BI50" s="59">
        <f t="shared" si="51"/>
        <v>2.5717115168579467</v>
      </c>
      <c r="BJ50" s="59">
        <f t="shared" si="51"/>
        <v>-3.2005783970505992</v>
      </c>
      <c r="BK50" s="59">
        <f t="shared" si="51"/>
        <v>-7.6006442075732261</v>
      </c>
      <c r="BL50" s="59"/>
      <c r="BM50" s="59"/>
      <c r="BN50" s="144">
        <f t="shared" si="5"/>
        <v>1.9643777494928072</v>
      </c>
      <c r="BO50" s="197">
        <f t="shared" si="52"/>
        <v>0</v>
      </c>
      <c r="BP50" s="57">
        <f t="shared" si="52"/>
        <v>0</v>
      </c>
      <c r="BQ50" s="57">
        <f t="shared" si="52"/>
        <v>0</v>
      </c>
      <c r="BR50" s="57"/>
      <c r="BS50" s="57">
        <f>V50/N50</f>
        <v>2.9411764705882353E-2</v>
      </c>
      <c r="BT50" s="58">
        <f t="shared" si="13"/>
        <v>0</v>
      </c>
      <c r="BU50" s="124">
        <f t="shared" si="6"/>
        <v>0</v>
      </c>
      <c r="BV50" s="124">
        <f t="shared" si="7"/>
        <v>0.23076923076923078</v>
      </c>
      <c r="BW50" s="124">
        <f t="shared" si="8"/>
        <v>0.23076923076923078</v>
      </c>
      <c r="BX50" s="124"/>
      <c r="BY50" s="291">
        <f t="shared" si="9"/>
        <v>0.14705882352941177</v>
      </c>
      <c r="BZ50" s="197"/>
      <c r="CA50" s="58"/>
      <c r="CB50" s="197" t="s">
        <v>322</v>
      </c>
      <c r="CC50" s="304"/>
      <c r="CD50" s="332" t="s">
        <v>322</v>
      </c>
      <c r="CE50" s="52"/>
      <c r="CF50" s="52"/>
      <c r="CG50" s="53" t="s">
        <v>322</v>
      </c>
    </row>
    <row r="51" spans="1:85" s="9" customFormat="1" x14ac:dyDescent="0.25">
      <c r="A51" s="12">
        <v>26</v>
      </c>
      <c r="B51" s="17" t="s">
        <v>358</v>
      </c>
      <c r="C51" s="2">
        <v>107</v>
      </c>
      <c r="D51" s="3">
        <v>107</v>
      </c>
      <c r="E51" s="3">
        <v>107</v>
      </c>
      <c r="F51" s="3">
        <v>107</v>
      </c>
      <c r="G51" s="3">
        <v>108</v>
      </c>
      <c r="H51" s="4">
        <v>109</v>
      </c>
      <c r="I51" s="6">
        <v>48</v>
      </c>
      <c r="J51" s="2">
        <v>0</v>
      </c>
      <c r="K51" s="3">
        <v>0</v>
      </c>
      <c r="L51" s="3">
        <v>0</v>
      </c>
      <c r="M51" s="3">
        <v>20</v>
      </c>
      <c r="N51" s="3">
        <v>1149</v>
      </c>
      <c r="O51" s="104">
        <v>1586</v>
      </c>
      <c r="P51" s="2">
        <v>0</v>
      </c>
      <c r="Q51" s="3">
        <v>0</v>
      </c>
      <c r="R51" s="3">
        <v>0</v>
      </c>
      <c r="S51" s="3">
        <v>0</v>
      </c>
      <c r="T51" s="3">
        <v>0</v>
      </c>
      <c r="U51" s="3">
        <v>2</v>
      </c>
      <c r="V51" s="3">
        <v>6</v>
      </c>
      <c r="W51" s="104">
        <v>199</v>
      </c>
      <c r="X51" s="245">
        <v>99</v>
      </c>
      <c r="Y51" s="6">
        <v>512</v>
      </c>
      <c r="Z51" s="2">
        <v>26.29</v>
      </c>
      <c r="AA51" s="44">
        <v>27.5</v>
      </c>
      <c r="AB51" s="3">
        <v>34.65</v>
      </c>
      <c r="AC51" s="3">
        <v>37.93</v>
      </c>
      <c r="AD51" s="3">
        <v>38.46</v>
      </c>
      <c r="AE51" s="44">
        <v>36.799999999999997</v>
      </c>
      <c r="AF51" s="44">
        <v>39.270000000000003</v>
      </c>
      <c r="AG51" s="108">
        <v>40.520000000000003</v>
      </c>
      <c r="AH51" s="19">
        <v>868977</v>
      </c>
      <c r="AI51" s="20">
        <v>848053</v>
      </c>
      <c r="AJ51" s="20">
        <v>1112933</v>
      </c>
      <c r="AK51" s="20">
        <v>1423181</v>
      </c>
      <c r="AL51" s="20">
        <v>1172151</v>
      </c>
      <c r="AM51" s="20">
        <v>1400014</v>
      </c>
      <c r="AN51" s="20">
        <v>1380229</v>
      </c>
      <c r="AO51" s="152">
        <v>1529853</v>
      </c>
      <c r="AP51" s="19">
        <v>24626</v>
      </c>
      <c r="AQ51" s="20">
        <v>15328</v>
      </c>
      <c r="AR51" s="20">
        <v>29585</v>
      </c>
      <c r="AS51" s="20">
        <v>79653</v>
      </c>
      <c r="AT51" s="20">
        <v>95355</v>
      </c>
      <c r="AU51" s="20">
        <v>86629</v>
      </c>
      <c r="AV51" s="20">
        <v>139162</v>
      </c>
      <c r="AW51" s="21">
        <v>53741</v>
      </c>
      <c r="AX51" s="254">
        <v>623358</v>
      </c>
      <c r="AY51" s="45">
        <f t="shared" si="33"/>
        <v>2.8339069963877063E-2</v>
      </c>
      <c r="AZ51" s="46">
        <f t="shared" si="34"/>
        <v>1.8074342051734974E-2</v>
      </c>
      <c r="BA51" s="46">
        <f t="shared" si="35"/>
        <v>2.6582911999194919E-2</v>
      </c>
      <c r="BB51" s="46">
        <f t="shared" si="36"/>
        <v>5.596828513028209E-2</v>
      </c>
      <c r="BC51" s="46">
        <f t="shared" si="37"/>
        <v>8.1350440344290106E-2</v>
      </c>
      <c r="BD51" s="46">
        <f t="shared" si="4"/>
        <v>6.1877238370473438E-2</v>
      </c>
      <c r="BE51" s="46">
        <f t="shared" si="15"/>
        <v>0.1008252978310121</v>
      </c>
      <c r="BF51" s="153">
        <f t="shared" si="10"/>
        <v>3.5128211664780862E-2</v>
      </c>
      <c r="BG51" s="2" t="s">
        <v>188</v>
      </c>
      <c r="BH51" s="48">
        <f t="shared" si="51"/>
        <v>-1.0264727912142089</v>
      </c>
      <c r="BI51" s="48">
        <f t="shared" si="51"/>
        <v>0.85085699474599441</v>
      </c>
      <c r="BJ51" s="48">
        <f t="shared" si="51"/>
        <v>2.9385373131087174</v>
      </c>
      <c r="BK51" s="48">
        <f t="shared" si="51"/>
        <v>2.5382155214008018</v>
      </c>
      <c r="BL51" s="48">
        <f>(BD51-BC51)*100</f>
        <v>-1.947320197381667</v>
      </c>
      <c r="BM51" s="48">
        <f>(BE51-BD51)*100</f>
        <v>3.8948059460538662</v>
      </c>
      <c r="BN51" s="154">
        <f t="shared" si="5"/>
        <v>-6.5697086166231236</v>
      </c>
      <c r="BO51" s="45"/>
      <c r="BP51" s="46"/>
      <c r="BQ51" s="46"/>
      <c r="BR51" s="46">
        <f>U51/M51</f>
        <v>0.1</v>
      </c>
      <c r="BS51" s="46">
        <f>V51/N51</f>
        <v>5.2219321148825066E-3</v>
      </c>
      <c r="BT51" s="47">
        <f t="shared" si="13"/>
        <v>0.12547288776796975</v>
      </c>
      <c r="BU51" s="261">
        <f t="shared" si="6"/>
        <v>6.2421185372005042E-2</v>
      </c>
      <c r="BV51" s="261">
        <f t="shared" si="7"/>
        <v>0.32282471626733922</v>
      </c>
      <c r="BW51" s="261">
        <f t="shared" si="8"/>
        <v>0.51071878940731397</v>
      </c>
      <c r="BX51" s="261">
        <f t="shared" si="17"/>
        <v>3.1830914183855356E-2</v>
      </c>
      <c r="BY51" s="239">
        <f t="shared" si="9"/>
        <v>0.38033072236727589</v>
      </c>
      <c r="BZ51" s="45" t="s">
        <v>322</v>
      </c>
      <c r="CA51" s="47"/>
      <c r="CB51" s="45" t="s">
        <v>322</v>
      </c>
      <c r="CC51" s="301"/>
      <c r="CD51" s="325" t="s">
        <v>322</v>
      </c>
      <c r="CE51" s="127"/>
      <c r="CF51" s="127" t="s">
        <v>322</v>
      </c>
      <c r="CG51" s="301"/>
    </row>
    <row r="52" spans="1:85" x14ac:dyDescent="0.25">
      <c r="A52" s="15">
        <v>27</v>
      </c>
      <c r="B52" s="60" t="s">
        <v>14</v>
      </c>
      <c r="C52" s="176"/>
      <c r="D52" s="61"/>
      <c r="E52" s="61"/>
      <c r="F52" s="61"/>
      <c r="G52" s="61"/>
      <c r="H52" s="62"/>
      <c r="I52" s="242"/>
      <c r="J52" s="176"/>
      <c r="K52" s="61"/>
      <c r="L52" s="61"/>
      <c r="M52" s="61"/>
      <c r="N52" s="61"/>
      <c r="O52" s="106"/>
      <c r="P52" s="176"/>
      <c r="Q52" s="61"/>
      <c r="R52" s="61"/>
      <c r="S52" s="61"/>
      <c r="T52" s="61"/>
      <c r="U52" s="61"/>
      <c r="V52" s="61"/>
      <c r="W52" s="106"/>
      <c r="X52" s="247"/>
      <c r="Y52" s="242"/>
      <c r="Z52" s="176"/>
      <c r="AA52" s="61"/>
      <c r="AB52" s="61"/>
      <c r="AC52" s="61"/>
      <c r="AD52" s="61"/>
      <c r="AE52" s="250"/>
      <c r="AF52" s="250"/>
      <c r="AG52" s="183"/>
      <c r="AH52" s="192"/>
      <c r="AI52" s="63"/>
      <c r="AJ52" s="63"/>
      <c r="AK52" s="63"/>
      <c r="AL52" s="63"/>
      <c r="AM52" s="63"/>
      <c r="AN52" s="63"/>
      <c r="AO52" s="187"/>
      <c r="AP52" s="192"/>
      <c r="AQ52" s="63"/>
      <c r="AR52" s="63"/>
      <c r="AS52" s="63"/>
      <c r="AT52" s="63"/>
      <c r="AU52" s="63"/>
      <c r="AV52" s="63"/>
      <c r="AW52" s="64"/>
      <c r="AX52" s="256"/>
      <c r="AY52" s="198"/>
      <c r="AZ52" s="65"/>
      <c r="BA52" s="65"/>
      <c r="BB52" s="65"/>
      <c r="BC52" s="65"/>
      <c r="BD52" s="65"/>
      <c r="BE52" s="65"/>
      <c r="BF52" s="195"/>
      <c r="BG52" s="176" t="s">
        <v>188</v>
      </c>
      <c r="BH52" s="67"/>
      <c r="BI52" s="67"/>
      <c r="BJ52" s="67"/>
      <c r="BK52" s="67"/>
      <c r="BL52" s="67"/>
      <c r="BM52" s="67"/>
      <c r="BN52" s="202"/>
      <c r="BO52" s="198"/>
      <c r="BP52" s="65"/>
      <c r="BQ52" s="65"/>
      <c r="BR52" s="65"/>
      <c r="BS52" s="65"/>
      <c r="BT52" s="66"/>
      <c r="BU52" s="262"/>
      <c r="BV52" s="262"/>
      <c r="BW52" s="262"/>
      <c r="BX52" s="262"/>
      <c r="BY52" s="292"/>
      <c r="BZ52" s="198"/>
      <c r="CA52" s="66"/>
      <c r="CB52" s="198"/>
      <c r="CC52" s="303"/>
      <c r="CD52" s="327"/>
      <c r="CE52" s="295"/>
      <c r="CF52" s="295"/>
      <c r="CG52" s="303"/>
    </row>
    <row r="53" spans="1:85" s="14" customFormat="1" x14ac:dyDescent="0.25">
      <c r="A53" s="13">
        <v>28</v>
      </c>
      <c r="B53" s="50" t="s">
        <v>346</v>
      </c>
      <c r="C53" s="51"/>
      <c r="D53" s="52"/>
      <c r="E53" s="52"/>
      <c r="F53" s="52">
        <v>5</v>
      </c>
      <c r="G53" s="52">
        <v>6</v>
      </c>
      <c r="H53" s="53">
        <v>8</v>
      </c>
      <c r="I53" s="241">
        <v>1</v>
      </c>
      <c r="J53" s="51"/>
      <c r="K53" s="52"/>
      <c r="L53" s="52"/>
      <c r="M53" s="52">
        <v>11</v>
      </c>
      <c r="N53" s="52">
        <v>90</v>
      </c>
      <c r="O53" s="105">
        <v>63</v>
      </c>
      <c r="P53" s="51"/>
      <c r="Q53" s="52"/>
      <c r="R53" s="52"/>
      <c r="S53" s="52"/>
      <c r="T53" s="52"/>
      <c r="U53" s="52">
        <v>0</v>
      </c>
      <c r="V53" s="52">
        <v>3</v>
      </c>
      <c r="W53" s="105">
        <v>4</v>
      </c>
      <c r="X53" s="246">
        <v>8</v>
      </c>
      <c r="Y53" s="241">
        <v>13</v>
      </c>
      <c r="Z53" s="51"/>
      <c r="AA53" s="52"/>
      <c r="AB53" s="52"/>
      <c r="AC53" s="52"/>
      <c r="AD53" s="52"/>
      <c r="AE53" s="54">
        <v>47.9</v>
      </c>
      <c r="AF53" s="54">
        <v>47.15</v>
      </c>
      <c r="AG53" s="107">
        <v>47.97</v>
      </c>
      <c r="AH53" s="191"/>
      <c r="AI53" s="55"/>
      <c r="AJ53" s="55"/>
      <c r="AK53" s="55"/>
      <c r="AL53" s="55"/>
      <c r="AM53" s="55">
        <v>4736</v>
      </c>
      <c r="AN53" s="55">
        <v>36466</v>
      </c>
      <c r="AO53" s="141">
        <v>48526.5</v>
      </c>
      <c r="AP53" s="191"/>
      <c r="AQ53" s="55"/>
      <c r="AR53" s="55"/>
      <c r="AS53" s="55"/>
      <c r="AT53" s="55"/>
      <c r="AU53" s="55">
        <v>1731</v>
      </c>
      <c r="AV53" s="55">
        <v>10297</v>
      </c>
      <c r="AW53" s="56">
        <v>1915.83</v>
      </c>
      <c r="AX53" s="255">
        <v>13319.32</v>
      </c>
      <c r="AY53" s="197"/>
      <c r="AZ53" s="57"/>
      <c r="BA53" s="57"/>
      <c r="BB53" s="57"/>
      <c r="BC53" s="57"/>
      <c r="BD53" s="57">
        <f t="shared" si="4"/>
        <v>0.3654983108108108</v>
      </c>
      <c r="BE53" s="57">
        <f t="shared" si="4"/>
        <v>0.28237262107168321</v>
      </c>
      <c r="BF53" s="136">
        <f t="shared" si="10"/>
        <v>3.9480077895582825E-2</v>
      </c>
      <c r="BG53" s="51" t="s">
        <v>188</v>
      </c>
      <c r="BH53" s="59"/>
      <c r="BI53" s="59"/>
      <c r="BJ53" s="59"/>
      <c r="BK53" s="59"/>
      <c r="BL53" s="59"/>
      <c r="BM53" s="144">
        <f t="shared" si="5"/>
        <v>-8.3125689739127591</v>
      </c>
      <c r="BN53" s="144">
        <f t="shared" si="5"/>
        <v>-24.289254317610038</v>
      </c>
      <c r="BO53" s="197"/>
      <c r="BP53" s="57"/>
      <c r="BQ53" s="57"/>
      <c r="BR53" s="57">
        <f>U53/M53</f>
        <v>0</v>
      </c>
      <c r="BS53" s="57"/>
      <c r="BT53" s="58">
        <f t="shared" si="13"/>
        <v>6.3492063492063489E-2</v>
      </c>
      <c r="BU53" s="124">
        <f t="shared" si="6"/>
        <v>0.12698412698412698</v>
      </c>
      <c r="BV53" s="124">
        <f t="shared" si="7"/>
        <v>0.20634920634920634</v>
      </c>
      <c r="BW53" s="124">
        <f t="shared" si="8"/>
        <v>0.3968253968253968</v>
      </c>
      <c r="BX53" s="124">
        <f t="shared" si="17"/>
        <v>1.7391304347826094E-2</v>
      </c>
      <c r="BY53" s="291">
        <f t="shared" si="9"/>
        <v>-0.3</v>
      </c>
      <c r="BZ53" s="197"/>
      <c r="CA53" s="58" t="s">
        <v>322</v>
      </c>
      <c r="CB53" s="197" t="s">
        <v>322</v>
      </c>
      <c r="CC53" s="302"/>
      <c r="CD53" s="326" t="s">
        <v>322</v>
      </c>
      <c r="CE53" s="126"/>
      <c r="CF53" s="126"/>
      <c r="CG53" s="302" t="s">
        <v>322</v>
      </c>
    </row>
    <row r="54" spans="1:85" x14ac:dyDescent="0.25">
      <c r="A54" s="15">
        <v>29</v>
      </c>
      <c r="B54" s="60" t="s">
        <v>15</v>
      </c>
      <c r="C54" s="176"/>
      <c r="D54" s="61"/>
      <c r="E54" s="61"/>
      <c r="F54" s="61"/>
      <c r="G54" s="61"/>
      <c r="H54" s="62"/>
      <c r="I54" s="242"/>
      <c r="J54" s="176"/>
      <c r="K54" s="61"/>
      <c r="L54" s="61"/>
      <c r="M54" s="61"/>
      <c r="N54" s="61"/>
      <c r="O54" s="106"/>
      <c r="P54" s="176"/>
      <c r="Q54" s="61"/>
      <c r="R54" s="61"/>
      <c r="S54" s="61"/>
      <c r="T54" s="61"/>
      <c r="U54" s="61"/>
      <c r="V54" s="61"/>
      <c r="W54" s="106"/>
      <c r="X54" s="247"/>
      <c r="Y54" s="242"/>
      <c r="Z54" s="176"/>
      <c r="AA54" s="61"/>
      <c r="AB54" s="61"/>
      <c r="AC54" s="61"/>
      <c r="AD54" s="61"/>
      <c r="AE54" s="250"/>
      <c r="AF54" s="250"/>
      <c r="AG54" s="183"/>
      <c r="AH54" s="192"/>
      <c r="AI54" s="63"/>
      <c r="AJ54" s="63"/>
      <c r="AK54" s="63"/>
      <c r="AL54" s="63"/>
      <c r="AM54" s="63"/>
      <c r="AN54" s="63"/>
      <c r="AO54" s="187"/>
      <c r="AP54" s="192"/>
      <c r="AQ54" s="63"/>
      <c r="AR54" s="63"/>
      <c r="AS54" s="63"/>
      <c r="AT54" s="63"/>
      <c r="AU54" s="63"/>
      <c r="AV54" s="63"/>
      <c r="AW54" s="64"/>
      <c r="AX54" s="256"/>
      <c r="AY54" s="198"/>
      <c r="AZ54" s="65"/>
      <c r="BA54" s="65"/>
      <c r="BB54" s="65"/>
      <c r="BC54" s="65"/>
      <c r="BD54" s="65"/>
      <c r="BE54" s="65"/>
      <c r="BF54" s="195"/>
      <c r="BG54" s="176" t="s">
        <v>188</v>
      </c>
      <c r="BH54" s="67"/>
      <c r="BI54" s="67"/>
      <c r="BJ54" s="67"/>
      <c r="BK54" s="67"/>
      <c r="BL54" s="67"/>
      <c r="BM54" s="67"/>
      <c r="BN54" s="202"/>
      <c r="BO54" s="198"/>
      <c r="BP54" s="65"/>
      <c r="BQ54" s="65"/>
      <c r="BR54" s="65"/>
      <c r="BS54" s="65"/>
      <c r="BT54" s="66"/>
      <c r="BU54" s="262"/>
      <c r="BV54" s="262"/>
      <c r="BW54" s="262"/>
      <c r="BX54" s="262"/>
      <c r="BY54" s="292"/>
      <c r="BZ54" s="198"/>
      <c r="CA54" s="66"/>
      <c r="CB54" s="198"/>
      <c r="CC54" s="303"/>
      <c r="CD54" s="327"/>
      <c r="CE54" s="295"/>
      <c r="CF54" s="295"/>
      <c r="CG54" s="303"/>
    </row>
    <row r="55" spans="1:85" s="14" customFormat="1" x14ac:dyDescent="0.25">
      <c r="A55" s="13"/>
      <c r="B55" s="50" t="s">
        <v>227</v>
      </c>
      <c r="C55" s="51">
        <v>0</v>
      </c>
      <c r="D55" s="52">
        <v>0</v>
      </c>
      <c r="E55" s="52">
        <v>0</v>
      </c>
      <c r="F55" s="52">
        <v>0</v>
      </c>
      <c r="G55" s="52">
        <v>0</v>
      </c>
      <c r="H55" s="53">
        <v>0</v>
      </c>
      <c r="I55" s="241">
        <v>11</v>
      </c>
      <c r="J55" s="51">
        <v>28</v>
      </c>
      <c r="K55" s="52">
        <v>23</v>
      </c>
      <c r="L55" s="52">
        <v>16</v>
      </c>
      <c r="M55" s="52">
        <v>19</v>
      </c>
      <c r="N55" s="52">
        <v>15</v>
      </c>
      <c r="O55" s="105">
        <v>19</v>
      </c>
      <c r="P55" s="51">
        <v>2</v>
      </c>
      <c r="Q55" s="52">
        <v>0</v>
      </c>
      <c r="R55" s="52">
        <v>2</v>
      </c>
      <c r="S55" s="52">
        <v>0</v>
      </c>
      <c r="T55" s="52">
        <v>0</v>
      </c>
      <c r="U55" s="52">
        <v>0</v>
      </c>
      <c r="V55" s="52">
        <v>0</v>
      </c>
      <c r="W55" s="105">
        <v>0</v>
      </c>
      <c r="X55" s="246">
        <v>0</v>
      </c>
      <c r="Y55" s="241">
        <v>0</v>
      </c>
      <c r="Z55" s="51">
        <v>28.93</v>
      </c>
      <c r="AA55" s="52">
        <v>28.93</v>
      </c>
      <c r="AB55" s="54">
        <v>32.5</v>
      </c>
      <c r="AC55" s="52">
        <v>30.45</v>
      </c>
      <c r="AD55" s="52">
        <v>30.45</v>
      </c>
      <c r="AE55" s="52">
        <v>30.45</v>
      </c>
      <c r="AF55" s="52">
        <v>30.45</v>
      </c>
      <c r="AG55" s="105">
        <v>47.75</v>
      </c>
      <c r="AH55" s="191">
        <v>28857</v>
      </c>
      <c r="AI55" s="55">
        <v>32630</v>
      </c>
      <c r="AJ55" s="55">
        <v>46013</v>
      </c>
      <c r="AK55" s="55">
        <v>63488</v>
      </c>
      <c r="AL55" s="55">
        <v>41388</v>
      </c>
      <c r="AM55" s="55">
        <v>56795.16</v>
      </c>
      <c r="AN55" s="55">
        <v>104601.87</v>
      </c>
      <c r="AO55" s="141">
        <v>103334.35</v>
      </c>
      <c r="AP55" s="191">
        <v>4077</v>
      </c>
      <c r="AQ55" s="55">
        <v>581</v>
      </c>
      <c r="AR55" s="55">
        <v>2306</v>
      </c>
      <c r="AS55" s="55">
        <v>1316</v>
      </c>
      <c r="AT55" s="55">
        <v>2219</v>
      </c>
      <c r="AU55" s="55">
        <v>5366.93</v>
      </c>
      <c r="AV55" s="55">
        <v>2054.87</v>
      </c>
      <c r="AW55" s="56">
        <v>4864.6499999999996</v>
      </c>
      <c r="AX55" s="255">
        <v>5413.35</v>
      </c>
      <c r="AY55" s="197">
        <f>AP55/AH55</f>
        <v>0.14128287763800812</v>
      </c>
      <c r="AZ55" s="57">
        <f>AQ55/AI55</f>
        <v>1.7805700275819798E-2</v>
      </c>
      <c r="BA55" s="57">
        <f>AR55/AJ55</f>
        <v>5.0116271488492382E-2</v>
      </c>
      <c r="BB55" s="57">
        <f t="shared" ref="BB55" si="54">AS55/AK55</f>
        <v>2.0728326612903226E-2</v>
      </c>
      <c r="BC55" s="57">
        <f t="shared" ref="BC55" si="55">AT55/AL55</f>
        <v>5.3614574272736061E-2</v>
      </c>
      <c r="BD55" s="57">
        <f t="shared" si="4"/>
        <v>9.4496256371141479E-2</v>
      </c>
      <c r="BE55" s="57">
        <f t="shared" si="15"/>
        <v>1.9644677480431277E-2</v>
      </c>
      <c r="BF55" s="57">
        <f t="shared" si="15"/>
        <v>4.7076794889598664E-2</v>
      </c>
      <c r="BG55" s="51"/>
      <c r="BH55" s="59">
        <f t="shared" ref="BH55:BN55" si="56">(AZ55-AY55)*100</f>
        <v>-12.347717736218833</v>
      </c>
      <c r="BI55" s="59">
        <f t="shared" si="56"/>
        <v>3.2310571212672583</v>
      </c>
      <c r="BJ55" s="59">
        <f t="shared" si="56"/>
        <v>-2.9387944875589156</v>
      </c>
      <c r="BK55" s="59">
        <f t="shared" si="56"/>
        <v>3.2886247659832835</v>
      </c>
      <c r="BL55" s="59">
        <f t="shared" si="56"/>
        <v>4.0881682098405419</v>
      </c>
      <c r="BM55" s="59">
        <f t="shared" si="56"/>
        <v>-7.4851578890710204</v>
      </c>
      <c r="BN55" s="59">
        <f t="shared" si="56"/>
        <v>2.7432117409167387</v>
      </c>
      <c r="BO55" s="197">
        <f t="shared" ref="BO55:BT55" si="57">R55/J55</f>
        <v>7.1428571428571425E-2</v>
      </c>
      <c r="BP55" s="57">
        <f t="shared" si="57"/>
        <v>0</v>
      </c>
      <c r="BQ55" s="57">
        <f t="shared" si="57"/>
        <v>0</v>
      </c>
      <c r="BR55" s="57">
        <f t="shared" si="57"/>
        <v>0</v>
      </c>
      <c r="BS55" s="57">
        <f t="shared" si="57"/>
        <v>0</v>
      </c>
      <c r="BT55" s="57">
        <f t="shared" si="57"/>
        <v>0</v>
      </c>
      <c r="BU55" s="124">
        <f t="shared" si="6"/>
        <v>0</v>
      </c>
      <c r="BV55" s="124">
        <f t="shared" si="7"/>
        <v>0</v>
      </c>
      <c r="BW55" s="124">
        <f t="shared" si="8"/>
        <v>0</v>
      </c>
      <c r="BX55" s="124">
        <f t="shared" si="17"/>
        <v>0.56814449917898202</v>
      </c>
      <c r="BY55" s="291">
        <f t="shared" si="9"/>
        <v>0.26666666666666666</v>
      </c>
      <c r="BZ55" s="197" t="s">
        <v>322</v>
      </c>
      <c r="CA55" s="58"/>
      <c r="CB55" s="197" t="s">
        <v>322</v>
      </c>
      <c r="CC55" s="302"/>
      <c r="CD55" s="326" t="s">
        <v>322</v>
      </c>
      <c r="CE55" s="126"/>
      <c r="CF55" s="126"/>
      <c r="CG55" s="302" t="s">
        <v>322</v>
      </c>
    </row>
    <row r="56" spans="1:85" s="11" customFormat="1" x14ac:dyDescent="0.25">
      <c r="A56" s="10"/>
      <c r="B56" s="32" t="s">
        <v>238</v>
      </c>
      <c r="C56" s="33"/>
      <c r="D56" s="34"/>
      <c r="E56" s="34"/>
      <c r="F56" s="34">
        <v>3</v>
      </c>
      <c r="G56" s="34">
        <v>0</v>
      </c>
      <c r="H56" s="35">
        <v>0</v>
      </c>
      <c r="I56" s="36">
        <v>3</v>
      </c>
      <c r="J56" s="33"/>
      <c r="K56" s="34"/>
      <c r="L56" s="34"/>
      <c r="M56" s="34">
        <v>13</v>
      </c>
      <c r="N56" s="34">
        <v>11</v>
      </c>
      <c r="O56" s="72">
        <v>8</v>
      </c>
      <c r="P56" s="33"/>
      <c r="Q56" s="34"/>
      <c r="R56" s="34"/>
      <c r="S56" s="34"/>
      <c r="T56" s="34"/>
      <c r="U56" s="34">
        <v>3</v>
      </c>
      <c r="V56" s="34">
        <v>0</v>
      </c>
      <c r="W56" s="72">
        <v>0</v>
      </c>
      <c r="X56" s="244">
        <v>0</v>
      </c>
      <c r="Y56" s="36">
        <v>0</v>
      </c>
      <c r="Z56" s="33"/>
      <c r="AA56" s="34"/>
      <c r="AB56" s="34"/>
      <c r="AC56" s="34"/>
      <c r="AD56" s="34"/>
      <c r="AE56" s="70">
        <v>26.21</v>
      </c>
      <c r="AF56" s="70">
        <v>28.78</v>
      </c>
      <c r="AG56" s="109">
        <v>27.83</v>
      </c>
      <c r="AH56" s="37"/>
      <c r="AI56" s="38"/>
      <c r="AJ56" s="38"/>
      <c r="AK56" s="38"/>
      <c r="AL56" s="38"/>
      <c r="AM56" s="38">
        <v>21154.74</v>
      </c>
      <c r="AN56" s="38">
        <v>20880.009999999998</v>
      </c>
      <c r="AO56" s="129">
        <v>23457.35</v>
      </c>
      <c r="AP56" s="37"/>
      <c r="AQ56" s="38"/>
      <c r="AR56" s="38"/>
      <c r="AS56" s="38"/>
      <c r="AT56" s="38"/>
      <c r="AU56" s="38">
        <v>4774.12</v>
      </c>
      <c r="AV56" s="38">
        <v>1420.34</v>
      </c>
      <c r="AW56" s="39">
        <v>1555.55</v>
      </c>
      <c r="AX56" s="253">
        <v>4384.04</v>
      </c>
      <c r="AY56" s="40"/>
      <c r="AZ56" s="41"/>
      <c r="BA56" s="41"/>
      <c r="BB56" s="41"/>
      <c r="BC56" s="41"/>
      <c r="BD56" s="41">
        <f t="shared" si="4"/>
        <v>0.22567613688468871</v>
      </c>
      <c r="BE56" s="41">
        <f t="shared" si="15"/>
        <v>6.8023913781650486E-2</v>
      </c>
      <c r="BF56" s="41">
        <f t="shared" si="15"/>
        <v>6.6313969821825566E-2</v>
      </c>
      <c r="BG56" s="33"/>
      <c r="BH56" s="43"/>
      <c r="BI56" s="43"/>
      <c r="BJ56" s="43"/>
      <c r="BK56" s="43"/>
      <c r="BL56" s="43"/>
      <c r="BM56" s="43">
        <f>(BE56-BD56)*100</f>
        <v>-15.765222310303823</v>
      </c>
      <c r="BN56" s="43">
        <f>(BF56-BE56)*100</f>
        <v>-0.17099439598249194</v>
      </c>
      <c r="BO56" s="40"/>
      <c r="BP56" s="41"/>
      <c r="BQ56" s="41"/>
      <c r="BR56" s="41">
        <f>U56/M56</f>
        <v>0.23076923076923078</v>
      </c>
      <c r="BS56" s="41">
        <f>V56/N56</f>
        <v>0</v>
      </c>
      <c r="BT56" s="41">
        <f>W56/O56</f>
        <v>0</v>
      </c>
      <c r="BU56" s="260">
        <f t="shared" si="6"/>
        <v>0</v>
      </c>
      <c r="BV56" s="260">
        <f t="shared" si="7"/>
        <v>0</v>
      </c>
      <c r="BW56" s="260">
        <f t="shared" si="8"/>
        <v>0</v>
      </c>
      <c r="BX56" s="260">
        <f t="shared" si="17"/>
        <v>-3.3009034051424697E-2</v>
      </c>
      <c r="BY56" s="290">
        <f t="shared" si="9"/>
        <v>-0.27272727272727271</v>
      </c>
      <c r="BZ56" s="40"/>
      <c r="CA56" s="42" t="s">
        <v>322</v>
      </c>
      <c r="CB56" s="40"/>
      <c r="CC56" s="300" t="s">
        <v>322</v>
      </c>
      <c r="CD56" s="324"/>
      <c r="CE56" s="294" t="s">
        <v>322</v>
      </c>
      <c r="CF56" s="294"/>
      <c r="CG56" s="300" t="s">
        <v>322</v>
      </c>
    </row>
    <row r="57" spans="1:85" s="14" customFormat="1" x14ac:dyDescent="0.25">
      <c r="A57" s="13"/>
      <c r="B57" s="50" t="s">
        <v>239</v>
      </c>
      <c r="C57" s="51"/>
      <c r="D57" s="52"/>
      <c r="E57" s="52"/>
      <c r="F57" s="52">
        <v>5</v>
      </c>
      <c r="G57" s="52">
        <v>5</v>
      </c>
      <c r="H57" s="53"/>
      <c r="I57" s="241"/>
      <c r="J57" s="51"/>
      <c r="K57" s="52"/>
      <c r="L57" s="52"/>
      <c r="M57" s="52">
        <v>25</v>
      </c>
      <c r="N57" s="52">
        <v>32</v>
      </c>
      <c r="O57" s="105"/>
      <c r="P57" s="51"/>
      <c r="Q57" s="52"/>
      <c r="R57" s="52"/>
      <c r="S57" s="52"/>
      <c r="T57" s="52"/>
      <c r="U57" s="52">
        <v>8</v>
      </c>
      <c r="V57" s="52">
        <v>0</v>
      </c>
      <c r="W57" s="105"/>
      <c r="X57" s="246"/>
      <c r="Y57" s="241"/>
      <c r="Z57" s="51"/>
      <c r="AA57" s="52"/>
      <c r="AB57" s="52"/>
      <c r="AC57" s="52"/>
      <c r="AD57" s="52"/>
      <c r="AE57" s="54">
        <v>36.119999999999997</v>
      </c>
      <c r="AF57" s="54">
        <v>37.299999999999997</v>
      </c>
      <c r="AG57" s="107"/>
      <c r="AH57" s="191"/>
      <c r="AI57" s="55"/>
      <c r="AJ57" s="55"/>
      <c r="AK57" s="55"/>
      <c r="AL57" s="55"/>
      <c r="AM57" s="55">
        <v>47667.22</v>
      </c>
      <c r="AN57" s="55">
        <v>42484.84</v>
      </c>
      <c r="AO57" s="141"/>
      <c r="AP57" s="191"/>
      <c r="AQ57" s="55"/>
      <c r="AR57" s="55"/>
      <c r="AS57" s="55"/>
      <c r="AT57" s="55"/>
      <c r="AU57" s="55">
        <v>15651.01</v>
      </c>
      <c r="AV57" s="55">
        <v>5416.16</v>
      </c>
      <c r="AW57" s="56"/>
      <c r="AX57" s="255"/>
      <c r="AY57" s="197"/>
      <c r="AZ57" s="57"/>
      <c r="BA57" s="57"/>
      <c r="BB57" s="57"/>
      <c r="BC57" s="57"/>
      <c r="BD57" s="57">
        <f t="shared" si="4"/>
        <v>0.32833905564452887</v>
      </c>
      <c r="BE57" s="57">
        <f t="shared" si="15"/>
        <v>0.12748453330646886</v>
      </c>
      <c r="BF57" s="136"/>
      <c r="BG57" s="51"/>
      <c r="BH57" s="59"/>
      <c r="BI57" s="59"/>
      <c r="BJ57" s="59"/>
      <c r="BK57" s="59"/>
      <c r="BL57" s="59"/>
      <c r="BM57" s="59">
        <f>(BE57-BD57)*100</f>
        <v>-20.085452233806002</v>
      </c>
      <c r="BN57" s="144"/>
      <c r="BO57" s="197"/>
      <c r="BP57" s="57"/>
      <c r="BQ57" s="57"/>
      <c r="BR57" s="57">
        <f>U57/M57</f>
        <v>0.32</v>
      </c>
      <c r="BS57" s="57">
        <f>V57/N57</f>
        <v>0</v>
      </c>
      <c r="BT57" s="58"/>
      <c r="BU57" s="124"/>
      <c r="BV57" s="124"/>
      <c r="BW57" s="124"/>
      <c r="BX57" s="124"/>
      <c r="BY57" s="291"/>
      <c r="BZ57" s="197"/>
      <c r="CA57" s="58" t="s">
        <v>322</v>
      </c>
      <c r="CB57" s="197"/>
      <c r="CC57" s="302" t="s">
        <v>322</v>
      </c>
      <c r="CD57" s="326"/>
      <c r="CE57" s="126"/>
      <c r="CF57" s="126"/>
      <c r="CG57" s="302"/>
    </row>
    <row r="58" spans="1:85" s="23" customFormat="1" x14ac:dyDescent="0.25">
      <c r="A58" s="10"/>
      <c r="B58" s="32" t="s">
        <v>226</v>
      </c>
      <c r="C58" s="33">
        <v>0</v>
      </c>
      <c r="D58" s="34">
        <v>5</v>
      </c>
      <c r="E58" s="34">
        <v>5</v>
      </c>
      <c r="F58" s="34"/>
      <c r="G58" s="34"/>
      <c r="H58" s="35">
        <v>5</v>
      </c>
      <c r="I58" s="36">
        <v>0</v>
      </c>
      <c r="J58" s="33">
        <v>0</v>
      </c>
      <c r="K58" s="34">
        <v>16</v>
      </c>
      <c r="L58" s="34">
        <v>25</v>
      </c>
      <c r="M58" s="34"/>
      <c r="N58" s="34"/>
      <c r="O58" s="72">
        <v>27</v>
      </c>
      <c r="P58" s="33">
        <v>0</v>
      </c>
      <c r="Q58" s="34">
        <v>0</v>
      </c>
      <c r="R58" s="34">
        <v>0</v>
      </c>
      <c r="S58" s="34">
        <v>0</v>
      </c>
      <c r="T58" s="34">
        <v>0</v>
      </c>
      <c r="U58" s="34"/>
      <c r="V58" s="34"/>
      <c r="W58" s="72">
        <v>0</v>
      </c>
      <c r="X58" s="244">
        <v>0</v>
      </c>
      <c r="Y58" s="36">
        <v>2</v>
      </c>
      <c r="Z58" s="33">
        <v>18.940000000000001</v>
      </c>
      <c r="AA58" s="34">
        <v>29.69</v>
      </c>
      <c r="AB58" s="34">
        <v>36.119999999999997</v>
      </c>
      <c r="AC58" s="34">
        <v>36.119999999999997</v>
      </c>
      <c r="AD58" s="34">
        <v>36.119999999999997</v>
      </c>
      <c r="AE58" s="70"/>
      <c r="AF58" s="70"/>
      <c r="AG58" s="109">
        <v>37.299999999999997</v>
      </c>
      <c r="AH58" s="37"/>
      <c r="AI58" s="38"/>
      <c r="AJ58" s="38"/>
      <c r="AK58" s="38">
        <v>40334</v>
      </c>
      <c r="AL58" s="38">
        <v>46647</v>
      </c>
      <c r="AM58" s="38"/>
      <c r="AN58" s="38"/>
      <c r="AO58" s="129">
        <v>46730.19</v>
      </c>
      <c r="AP58" s="37"/>
      <c r="AQ58" s="38"/>
      <c r="AR58" s="38"/>
      <c r="AS58" s="38">
        <v>3163</v>
      </c>
      <c r="AT58" s="38">
        <v>7481</v>
      </c>
      <c r="AU58" s="38"/>
      <c r="AV58" s="38"/>
      <c r="AW58" s="39">
        <v>5655.63</v>
      </c>
      <c r="AX58" s="253">
        <v>18703.66</v>
      </c>
      <c r="AY58" s="40"/>
      <c r="AZ58" s="41"/>
      <c r="BA58" s="41"/>
      <c r="BB58" s="41">
        <f>AS58/AK58</f>
        <v>7.8420191401795014E-2</v>
      </c>
      <c r="BC58" s="41">
        <f>AT58/AL58</f>
        <v>0.16037472935022618</v>
      </c>
      <c r="BD58" s="41"/>
      <c r="BE58" s="41"/>
      <c r="BF58" s="41">
        <f t="shared" ref="BF58" si="58">AW58/AO58</f>
        <v>0.12102732730168655</v>
      </c>
      <c r="BG58" s="33"/>
      <c r="BH58" s="43"/>
      <c r="BI58" s="43"/>
      <c r="BJ58" s="43"/>
      <c r="BK58" s="43">
        <f>(BC58-BB58)*100</f>
        <v>8.1954537948431163</v>
      </c>
      <c r="BL58" s="43"/>
      <c r="BM58" s="43"/>
      <c r="BN58" s="131"/>
      <c r="BO58" s="40"/>
      <c r="BP58" s="41">
        <f>S58/K58</f>
        <v>0</v>
      </c>
      <c r="BQ58" s="41">
        <f>T58/L58</f>
        <v>0</v>
      </c>
      <c r="BR58" s="41"/>
      <c r="BS58" s="41"/>
      <c r="BT58" s="41">
        <f t="shared" ref="BT58" si="59">W58/O58</f>
        <v>0</v>
      </c>
      <c r="BU58" s="260">
        <f t="shared" si="6"/>
        <v>0</v>
      </c>
      <c r="BV58" s="260">
        <f t="shared" si="7"/>
        <v>7.407407407407407E-2</v>
      </c>
      <c r="BW58" s="260">
        <f t="shared" si="8"/>
        <v>7.407407407407407E-2</v>
      </c>
      <c r="BX58" s="260"/>
      <c r="BY58" s="290"/>
      <c r="BZ58" s="40"/>
      <c r="CA58" s="42"/>
      <c r="CB58" s="40"/>
      <c r="CC58" s="306"/>
      <c r="CD58" s="330"/>
      <c r="CE58" s="34" t="s">
        <v>322</v>
      </c>
      <c r="CF58" s="34"/>
      <c r="CG58" s="35" t="s">
        <v>322</v>
      </c>
    </row>
    <row r="59" spans="1:85" s="14" customFormat="1" x14ac:dyDescent="0.25">
      <c r="A59" s="13">
        <v>30</v>
      </c>
      <c r="B59" s="50" t="s">
        <v>16</v>
      </c>
      <c r="C59" s="51"/>
      <c r="D59" s="52"/>
      <c r="E59" s="52"/>
      <c r="F59" s="52">
        <v>0</v>
      </c>
      <c r="G59" s="52"/>
      <c r="H59" s="53"/>
      <c r="I59" s="241"/>
      <c r="J59" s="51"/>
      <c r="K59" s="52"/>
      <c r="L59" s="52"/>
      <c r="M59" s="52">
        <v>40</v>
      </c>
      <c r="N59" s="52"/>
      <c r="O59" s="105"/>
      <c r="P59" s="51"/>
      <c r="Q59" s="52"/>
      <c r="R59" s="52"/>
      <c r="S59" s="52"/>
      <c r="T59" s="52"/>
      <c r="U59" s="52">
        <v>38</v>
      </c>
      <c r="V59" s="52"/>
      <c r="W59" s="105"/>
      <c r="X59" s="246"/>
      <c r="Y59" s="241"/>
      <c r="Z59" s="51"/>
      <c r="AA59" s="52"/>
      <c r="AB59" s="52"/>
      <c r="AC59" s="52"/>
      <c r="AD59" s="52"/>
      <c r="AE59" s="54">
        <v>42.42</v>
      </c>
      <c r="AF59" s="54"/>
      <c r="AG59" s="107"/>
      <c r="AH59" s="191"/>
      <c r="AI59" s="55"/>
      <c r="AJ59" s="55"/>
      <c r="AK59" s="55"/>
      <c r="AL59" s="55"/>
      <c r="AM59" s="55">
        <v>48991</v>
      </c>
      <c r="AN59" s="55"/>
      <c r="AO59" s="141"/>
      <c r="AP59" s="191"/>
      <c r="AQ59" s="55"/>
      <c r="AR59" s="55"/>
      <c r="AS59" s="55"/>
      <c r="AT59" s="55"/>
      <c r="AU59" s="55">
        <v>13349</v>
      </c>
      <c r="AV59" s="55"/>
      <c r="AW59" s="56"/>
      <c r="AX59" s="255"/>
      <c r="AY59" s="197"/>
      <c r="AZ59" s="57"/>
      <c r="BA59" s="57"/>
      <c r="BB59" s="57"/>
      <c r="BC59" s="57"/>
      <c r="BD59" s="57">
        <f t="shared" si="4"/>
        <v>0.2724786185217693</v>
      </c>
      <c r="BE59" s="57"/>
      <c r="BF59" s="136"/>
      <c r="BG59" s="51" t="s">
        <v>188</v>
      </c>
      <c r="BH59" s="59"/>
      <c r="BI59" s="59"/>
      <c r="BJ59" s="59"/>
      <c r="BK59" s="59"/>
      <c r="BL59" s="59"/>
      <c r="BM59" s="59"/>
      <c r="BN59" s="144"/>
      <c r="BO59" s="197"/>
      <c r="BP59" s="57"/>
      <c r="BQ59" s="57"/>
      <c r="BR59" s="57">
        <f t="shared" ref="BR59:BS65" si="60">U59/M59</f>
        <v>0.95</v>
      </c>
      <c r="BS59" s="57"/>
      <c r="BT59" s="58"/>
      <c r="BU59" s="124"/>
      <c r="BV59" s="124"/>
      <c r="BW59" s="124"/>
      <c r="BX59" s="124"/>
      <c r="BY59" s="291"/>
      <c r="BZ59" s="197"/>
      <c r="CA59" s="58" t="s">
        <v>322</v>
      </c>
      <c r="CB59" s="197"/>
      <c r="CC59" s="302"/>
      <c r="CD59" s="326"/>
      <c r="CE59" s="126"/>
      <c r="CF59" s="126"/>
      <c r="CG59" s="302"/>
    </row>
    <row r="60" spans="1:85" s="14" customFormat="1" x14ac:dyDescent="0.25">
      <c r="A60" s="13">
        <v>31</v>
      </c>
      <c r="B60" s="50" t="s">
        <v>17</v>
      </c>
      <c r="C60" s="51"/>
      <c r="D60" s="52"/>
      <c r="E60" s="52"/>
      <c r="F60" s="52">
        <v>0</v>
      </c>
      <c r="G60" s="52"/>
      <c r="H60" s="53"/>
      <c r="I60" s="241"/>
      <c r="J60" s="51"/>
      <c r="K60" s="52"/>
      <c r="L60" s="52"/>
      <c r="M60" s="52">
        <v>30</v>
      </c>
      <c r="N60" s="52"/>
      <c r="O60" s="105"/>
      <c r="P60" s="51"/>
      <c r="Q60" s="52"/>
      <c r="R60" s="52"/>
      <c r="S60" s="52"/>
      <c r="T60" s="52"/>
      <c r="U60" s="52">
        <v>0</v>
      </c>
      <c r="V60" s="52"/>
      <c r="W60" s="105"/>
      <c r="X60" s="246"/>
      <c r="Y60" s="241"/>
      <c r="Z60" s="51"/>
      <c r="AA60" s="52"/>
      <c r="AB60" s="52"/>
      <c r="AC60" s="52"/>
      <c r="AD60" s="52"/>
      <c r="AE60" s="54">
        <v>38.44</v>
      </c>
      <c r="AF60" s="54"/>
      <c r="AG60" s="107"/>
      <c r="AH60" s="191"/>
      <c r="AI60" s="55"/>
      <c r="AJ60" s="55"/>
      <c r="AK60" s="55"/>
      <c r="AL60" s="55"/>
      <c r="AM60" s="55">
        <v>54390.15</v>
      </c>
      <c r="AN60" s="55"/>
      <c r="AO60" s="141"/>
      <c r="AP60" s="191"/>
      <c r="AQ60" s="55"/>
      <c r="AR60" s="55"/>
      <c r="AS60" s="55"/>
      <c r="AT60" s="55"/>
      <c r="AU60" s="55">
        <v>7050.45</v>
      </c>
      <c r="AV60" s="55"/>
      <c r="AW60" s="56"/>
      <c r="AX60" s="255"/>
      <c r="AY60" s="197"/>
      <c r="AZ60" s="57"/>
      <c r="BA60" s="57"/>
      <c r="BB60" s="57"/>
      <c r="BC60" s="57"/>
      <c r="BD60" s="57">
        <f t="shared" si="4"/>
        <v>0.12962733141938385</v>
      </c>
      <c r="BE60" s="57"/>
      <c r="BF60" s="136"/>
      <c r="BG60" s="51" t="s">
        <v>188</v>
      </c>
      <c r="BH60" s="59"/>
      <c r="BI60" s="59"/>
      <c r="BJ60" s="59"/>
      <c r="BK60" s="59"/>
      <c r="BL60" s="59"/>
      <c r="BM60" s="59"/>
      <c r="BN60" s="144"/>
      <c r="BO60" s="197"/>
      <c r="BP60" s="57"/>
      <c r="BQ60" s="57"/>
      <c r="BR60" s="57">
        <f t="shared" si="60"/>
        <v>0</v>
      </c>
      <c r="BS60" s="57"/>
      <c r="BT60" s="58"/>
      <c r="BU60" s="124"/>
      <c r="BV60" s="124"/>
      <c r="BW60" s="124"/>
      <c r="BX60" s="124"/>
      <c r="BY60" s="291"/>
      <c r="BZ60" s="197"/>
      <c r="CA60" s="58" t="s">
        <v>322</v>
      </c>
      <c r="CB60" s="197"/>
      <c r="CC60" s="302"/>
      <c r="CD60" s="326"/>
      <c r="CE60" s="126"/>
      <c r="CF60" s="126"/>
      <c r="CG60" s="302"/>
    </row>
    <row r="61" spans="1:85" s="9" customFormat="1" x14ac:dyDescent="0.25">
      <c r="A61" s="12">
        <v>32</v>
      </c>
      <c r="B61" s="17" t="s">
        <v>344</v>
      </c>
      <c r="C61" s="2">
        <v>22</v>
      </c>
      <c r="D61" s="3">
        <v>22</v>
      </c>
      <c r="E61" s="3">
        <v>22</v>
      </c>
      <c r="F61" s="3">
        <v>23</v>
      </c>
      <c r="G61" s="3">
        <v>73</v>
      </c>
      <c r="H61" s="4">
        <v>73</v>
      </c>
      <c r="I61" s="6">
        <v>1</v>
      </c>
      <c r="J61" s="2">
        <v>21</v>
      </c>
      <c r="K61" s="3">
        <v>13</v>
      </c>
      <c r="L61" s="3">
        <v>11</v>
      </c>
      <c r="M61" s="3">
        <v>112</v>
      </c>
      <c r="N61" s="3">
        <v>240</v>
      </c>
      <c r="O61" s="104">
        <v>281</v>
      </c>
      <c r="P61" s="2">
        <v>0</v>
      </c>
      <c r="Q61" s="3">
        <v>0</v>
      </c>
      <c r="R61" s="3">
        <v>3</v>
      </c>
      <c r="S61" s="3">
        <v>6</v>
      </c>
      <c r="T61" s="3">
        <v>7</v>
      </c>
      <c r="U61" s="3">
        <v>33</v>
      </c>
      <c r="V61" s="3">
        <v>75</v>
      </c>
      <c r="W61" s="104">
        <v>63</v>
      </c>
      <c r="X61" s="245">
        <v>87</v>
      </c>
      <c r="Y61" s="6">
        <v>29</v>
      </c>
      <c r="Z61" s="2">
        <v>27.33</v>
      </c>
      <c r="AA61" s="3">
        <v>41.83</v>
      </c>
      <c r="AB61" s="3">
        <v>45.62</v>
      </c>
      <c r="AC61" s="3">
        <v>38.29</v>
      </c>
      <c r="AD61" s="3">
        <v>46.61</v>
      </c>
      <c r="AE61" s="44">
        <v>44.95</v>
      </c>
      <c r="AF61" s="44">
        <v>44.5</v>
      </c>
      <c r="AG61" s="108">
        <v>51.6</v>
      </c>
      <c r="AH61" s="19">
        <v>168386.51</v>
      </c>
      <c r="AI61" s="20">
        <v>164256</v>
      </c>
      <c r="AJ61" s="20">
        <v>326488.96999999997</v>
      </c>
      <c r="AK61" s="20">
        <v>359733</v>
      </c>
      <c r="AL61" s="20">
        <v>305884.65999999997</v>
      </c>
      <c r="AM61" s="20">
        <v>240770.87</v>
      </c>
      <c r="AN61" s="20">
        <v>463614</v>
      </c>
      <c r="AO61" s="152">
        <v>489115.61</v>
      </c>
      <c r="AP61" s="19">
        <v>0</v>
      </c>
      <c r="AQ61" s="20">
        <v>5380.01</v>
      </c>
      <c r="AR61" s="20">
        <v>11072.43</v>
      </c>
      <c r="AS61" s="20">
        <v>17568.96</v>
      </c>
      <c r="AT61" s="20">
        <v>55311.47</v>
      </c>
      <c r="AU61" s="20">
        <v>15342.22</v>
      </c>
      <c r="AV61" s="20">
        <v>30854</v>
      </c>
      <c r="AW61" s="21">
        <v>30805.33</v>
      </c>
      <c r="AX61" s="254">
        <v>196495.45</v>
      </c>
      <c r="AY61" s="45">
        <f t="shared" si="33"/>
        <v>0</v>
      </c>
      <c r="AZ61" s="46">
        <f t="shared" si="34"/>
        <v>3.2753811124098968E-2</v>
      </c>
      <c r="BA61" s="46">
        <f t="shared" si="35"/>
        <v>3.3913641860550452E-2</v>
      </c>
      <c r="BB61" s="46">
        <f t="shared" si="36"/>
        <v>4.8838888842558228E-2</v>
      </c>
      <c r="BC61" s="46">
        <f t="shared" si="37"/>
        <v>0.18082459578064491</v>
      </c>
      <c r="BD61" s="46">
        <f t="shared" si="4"/>
        <v>6.3721246677390833E-2</v>
      </c>
      <c r="BE61" s="46">
        <f t="shared" si="4"/>
        <v>6.6551053246882111E-2</v>
      </c>
      <c r="BF61" s="153">
        <f t="shared" si="10"/>
        <v>6.2981694654971249E-2</v>
      </c>
      <c r="BG61" s="2" t="s">
        <v>188</v>
      </c>
      <c r="BH61" s="48">
        <f t="shared" ref="BH61:BN61" si="61">(AZ61-AY61)*100</f>
        <v>3.2753811124098968</v>
      </c>
      <c r="BI61" s="48">
        <f t="shared" si="61"/>
        <v>0.11598307364514837</v>
      </c>
      <c r="BJ61" s="48">
        <f t="shared" si="61"/>
        <v>1.4925246982007776</v>
      </c>
      <c r="BK61" s="48">
        <f t="shared" si="61"/>
        <v>13.198570693808669</v>
      </c>
      <c r="BL61" s="48">
        <f t="shared" si="61"/>
        <v>-11.710334910325408</v>
      </c>
      <c r="BM61" s="48">
        <f t="shared" si="61"/>
        <v>0.28298065694912777</v>
      </c>
      <c r="BN61" s="48">
        <f t="shared" si="61"/>
        <v>-0.35693585919108622</v>
      </c>
      <c r="BO61" s="45">
        <f>R61/J61</f>
        <v>0.14285714285714285</v>
      </c>
      <c r="BP61" s="46">
        <f>S61/K61</f>
        <v>0.46153846153846156</v>
      </c>
      <c r="BQ61" s="46">
        <f>T61/L61</f>
        <v>0.63636363636363635</v>
      </c>
      <c r="BR61" s="46">
        <f t="shared" si="60"/>
        <v>0.29464285714285715</v>
      </c>
      <c r="BS61" s="46">
        <f t="shared" si="60"/>
        <v>0.3125</v>
      </c>
      <c r="BT61" s="47">
        <f t="shared" si="13"/>
        <v>0.22419928825622776</v>
      </c>
      <c r="BU61" s="261">
        <f t="shared" si="6"/>
        <v>0.30960854092526691</v>
      </c>
      <c r="BV61" s="261">
        <f t="shared" si="7"/>
        <v>0.10320284697508897</v>
      </c>
      <c r="BW61" s="261">
        <f t="shared" si="8"/>
        <v>0.63701067615658358</v>
      </c>
      <c r="BX61" s="261">
        <f t="shared" si="17"/>
        <v>0.15955056179775284</v>
      </c>
      <c r="BY61" s="239">
        <f t="shared" si="9"/>
        <v>0.17083333333333334</v>
      </c>
      <c r="BZ61" s="45"/>
      <c r="CA61" s="47"/>
      <c r="CB61" s="45" t="s">
        <v>322</v>
      </c>
      <c r="CC61" s="301"/>
      <c r="CD61" s="325"/>
      <c r="CE61" s="127" t="s">
        <v>322</v>
      </c>
      <c r="CF61" s="127"/>
      <c r="CG61" s="301" t="s">
        <v>322</v>
      </c>
    </row>
    <row r="62" spans="1:85" s="9" customFormat="1" x14ac:dyDescent="0.25">
      <c r="A62" s="12">
        <v>33</v>
      </c>
      <c r="B62" s="17" t="s">
        <v>359</v>
      </c>
      <c r="C62" s="2">
        <v>3</v>
      </c>
      <c r="D62" s="3">
        <v>3</v>
      </c>
      <c r="E62" s="3">
        <v>3</v>
      </c>
      <c r="F62" s="3">
        <v>1</v>
      </c>
      <c r="G62" s="3">
        <v>0</v>
      </c>
      <c r="H62" s="4">
        <v>2</v>
      </c>
      <c r="I62" s="6">
        <v>46</v>
      </c>
      <c r="J62" s="2">
        <v>22</v>
      </c>
      <c r="K62" s="3">
        <v>477</v>
      </c>
      <c r="L62" s="3">
        <v>840</v>
      </c>
      <c r="M62" s="3">
        <v>651</v>
      </c>
      <c r="N62" s="3">
        <v>603</v>
      </c>
      <c r="O62" s="104">
        <v>452</v>
      </c>
      <c r="P62" s="2">
        <v>3</v>
      </c>
      <c r="Q62" s="3">
        <v>5</v>
      </c>
      <c r="R62" s="3">
        <v>16</v>
      </c>
      <c r="S62" s="3">
        <v>153</v>
      </c>
      <c r="T62" s="3">
        <v>211</v>
      </c>
      <c r="U62" s="3">
        <v>184</v>
      </c>
      <c r="V62" s="3">
        <v>0</v>
      </c>
      <c r="W62" s="104">
        <v>70</v>
      </c>
      <c r="X62" s="245">
        <v>0</v>
      </c>
      <c r="Y62" s="6">
        <v>0</v>
      </c>
      <c r="Z62" s="2">
        <v>20.37</v>
      </c>
      <c r="AA62" s="3">
        <v>23.96</v>
      </c>
      <c r="AB62" s="3">
        <v>28.16</v>
      </c>
      <c r="AC62" s="3">
        <v>43.96</v>
      </c>
      <c r="AD62" s="3">
        <v>39.15</v>
      </c>
      <c r="AE62" s="3">
        <v>39.15</v>
      </c>
      <c r="AF62" s="3">
        <v>39.15</v>
      </c>
      <c r="AG62" s="104">
        <v>39.15</v>
      </c>
      <c r="AH62" s="19">
        <v>334933</v>
      </c>
      <c r="AI62" s="20">
        <v>375787</v>
      </c>
      <c r="AJ62" s="20">
        <v>451317</v>
      </c>
      <c r="AK62" s="20">
        <v>688214</v>
      </c>
      <c r="AL62" s="20">
        <v>721217</v>
      </c>
      <c r="AM62" s="20">
        <v>765621</v>
      </c>
      <c r="AN62" s="20">
        <v>717133</v>
      </c>
      <c r="AO62" s="152">
        <v>731614</v>
      </c>
      <c r="AP62" s="19">
        <v>23015</v>
      </c>
      <c r="AQ62" s="20">
        <v>25951</v>
      </c>
      <c r="AR62" s="20">
        <v>40204</v>
      </c>
      <c r="AS62" s="20">
        <v>113137</v>
      </c>
      <c r="AT62" s="20">
        <v>165545</v>
      </c>
      <c r="AU62" s="20">
        <v>61610</v>
      </c>
      <c r="AV62" s="20">
        <v>38496</v>
      </c>
      <c r="AW62" s="21">
        <v>58444</v>
      </c>
      <c r="AX62" s="254">
        <v>287739</v>
      </c>
      <c r="AY62" s="45">
        <f t="shared" si="33"/>
        <v>6.8715235584430323E-2</v>
      </c>
      <c r="AZ62" s="46">
        <f t="shared" si="34"/>
        <v>6.9057737494910676E-2</v>
      </c>
      <c r="BA62" s="46">
        <f t="shared" si="35"/>
        <v>8.9081510335307562E-2</v>
      </c>
      <c r="BB62" s="46">
        <f t="shared" si="36"/>
        <v>0.16439218033925493</v>
      </c>
      <c r="BC62" s="46">
        <f t="shared" si="37"/>
        <v>0.22953563213290867</v>
      </c>
      <c r="BD62" s="46">
        <f t="shared" si="4"/>
        <v>8.0470624499589222E-2</v>
      </c>
      <c r="BE62" s="46">
        <f t="shared" si="15"/>
        <v>5.3680419113330442E-2</v>
      </c>
      <c r="BF62" s="153">
        <f t="shared" si="10"/>
        <v>7.9883654495403314E-2</v>
      </c>
      <c r="BG62" s="2" t="s">
        <v>188</v>
      </c>
      <c r="BH62" s="48">
        <f t="shared" ref="BH62:BM65" si="62">(AZ62-AY62)*100</f>
        <v>3.4250191048035283E-2</v>
      </c>
      <c r="BI62" s="48">
        <f t="shared" si="62"/>
        <v>2.0023772840396887</v>
      </c>
      <c r="BJ62" s="48">
        <f t="shared" si="62"/>
        <v>7.5310670003947369</v>
      </c>
      <c r="BK62" s="48">
        <f t="shared" si="62"/>
        <v>6.5143451793653746</v>
      </c>
      <c r="BL62" s="48">
        <f t="shared" si="62"/>
        <v>-14.906500763331945</v>
      </c>
      <c r="BM62" s="48">
        <f t="shared" si="62"/>
        <v>-2.6790205386258781</v>
      </c>
      <c r="BN62" s="154">
        <f t="shared" ref="BN62:BN125" si="63">(BF62-BE62)*100</f>
        <v>2.6203235382072871</v>
      </c>
      <c r="BO62" s="45">
        <f t="shared" ref="BO62:BQ64" si="64">R62/J62</f>
        <v>0.72727272727272729</v>
      </c>
      <c r="BP62" s="46">
        <f t="shared" si="64"/>
        <v>0.32075471698113206</v>
      </c>
      <c r="BQ62" s="46">
        <f t="shared" si="64"/>
        <v>0.25119047619047619</v>
      </c>
      <c r="BR62" s="46">
        <f t="shared" si="60"/>
        <v>0.28264208909370198</v>
      </c>
      <c r="BS62" s="46">
        <f t="shared" ref="BS62:BS72" si="65">V62/N62</f>
        <v>0</v>
      </c>
      <c r="BT62" s="47">
        <f t="shared" si="13"/>
        <v>0.15486725663716813</v>
      </c>
      <c r="BU62" s="261">
        <f t="shared" ref="BU62:BU125" si="66">X62/O62</f>
        <v>0</v>
      </c>
      <c r="BV62" s="261">
        <f t="shared" ref="BV62:BV125" si="67">Y62/O62</f>
        <v>0</v>
      </c>
      <c r="BW62" s="261">
        <f t="shared" ref="BW62:BW125" si="68">(W62+X62+Y62)/O62</f>
        <v>0.15486725663716813</v>
      </c>
      <c r="BX62" s="261">
        <f t="shared" ref="BX62:BX125" si="69">(AG62-AF62)/AF62</f>
        <v>0</v>
      </c>
      <c r="BY62" s="239">
        <f t="shared" ref="BY62:BY125" si="70">(O62-N62)/N62</f>
        <v>-0.25041459369817581</v>
      </c>
      <c r="BZ62" s="45"/>
      <c r="CA62" s="47" t="s">
        <v>322</v>
      </c>
      <c r="CB62" s="45"/>
      <c r="CC62" s="301" t="s">
        <v>322</v>
      </c>
      <c r="CD62" s="325" t="s">
        <v>322</v>
      </c>
      <c r="CE62" s="127"/>
      <c r="CF62" s="127" t="s">
        <v>322</v>
      </c>
      <c r="CG62" s="301"/>
    </row>
    <row r="63" spans="1:85" s="11" customFormat="1" x14ac:dyDescent="0.25">
      <c r="A63" s="10"/>
      <c r="B63" s="32" t="s">
        <v>264</v>
      </c>
      <c r="C63" s="33">
        <v>8</v>
      </c>
      <c r="D63" s="34">
        <v>8</v>
      </c>
      <c r="E63" s="34">
        <v>7</v>
      </c>
      <c r="F63" s="34">
        <v>7</v>
      </c>
      <c r="G63" s="34">
        <v>7</v>
      </c>
      <c r="H63" s="35">
        <v>0</v>
      </c>
      <c r="I63" s="36">
        <v>6</v>
      </c>
      <c r="J63" s="33">
        <v>10</v>
      </c>
      <c r="K63" s="34">
        <v>16</v>
      </c>
      <c r="L63" s="34">
        <v>21</v>
      </c>
      <c r="M63" s="34">
        <v>19</v>
      </c>
      <c r="N63" s="34">
        <v>15</v>
      </c>
      <c r="O63" s="72">
        <v>17</v>
      </c>
      <c r="P63" s="33">
        <v>0</v>
      </c>
      <c r="Q63" s="34">
        <v>0</v>
      </c>
      <c r="R63" s="34">
        <v>0</v>
      </c>
      <c r="S63" s="34">
        <v>0</v>
      </c>
      <c r="T63" s="34">
        <v>0</v>
      </c>
      <c r="U63" s="34">
        <v>1</v>
      </c>
      <c r="V63" s="34">
        <v>3</v>
      </c>
      <c r="W63" s="72">
        <v>4</v>
      </c>
      <c r="X63" s="244">
        <v>1</v>
      </c>
      <c r="Y63" s="36">
        <v>5</v>
      </c>
      <c r="Z63" s="33"/>
      <c r="AA63" s="34"/>
      <c r="AB63" s="34" t="s">
        <v>120</v>
      </c>
      <c r="AC63" s="34" t="s">
        <v>121</v>
      </c>
      <c r="AD63" s="34" t="s">
        <v>122</v>
      </c>
      <c r="AE63" s="34" t="s">
        <v>122</v>
      </c>
      <c r="AF63" s="34" t="s">
        <v>114</v>
      </c>
      <c r="AG63" s="34" t="s">
        <v>114</v>
      </c>
      <c r="AH63" s="37">
        <v>4722</v>
      </c>
      <c r="AI63" s="38">
        <v>8976</v>
      </c>
      <c r="AJ63" s="38">
        <v>7855</v>
      </c>
      <c r="AK63" s="38">
        <v>13039</v>
      </c>
      <c r="AL63" s="38">
        <v>13566</v>
      </c>
      <c r="AM63" s="38">
        <v>13695</v>
      </c>
      <c r="AN63" s="38">
        <v>13492</v>
      </c>
      <c r="AO63" s="129">
        <v>8433.1200000000008</v>
      </c>
      <c r="AP63" s="37">
        <v>692</v>
      </c>
      <c r="AQ63" s="38">
        <v>596</v>
      </c>
      <c r="AR63" s="38">
        <v>1548</v>
      </c>
      <c r="AS63" s="38">
        <v>3729</v>
      </c>
      <c r="AT63" s="38">
        <v>3419</v>
      </c>
      <c r="AU63" s="38">
        <v>4610</v>
      </c>
      <c r="AV63" s="38">
        <v>2373.14</v>
      </c>
      <c r="AW63" s="39">
        <v>2716.94</v>
      </c>
      <c r="AX63" s="253">
        <v>16806.96</v>
      </c>
      <c r="AY63" s="40">
        <f t="shared" si="33"/>
        <v>0.14654807285048707</v>
      </c>
      <c r="AZ63" s="41">
        <f t="shared" si="34"/>
        <v>6.6399286987522288E-2</v>
      </c>
      <c r="BA63" s="41">
        <f t="shared" si="35"/>
        <v>0.19707192870782941</v>
      </c>
      <c r="BB63" s="41">
        <f t="shared" si="36"/>
        <v>0.28598818927831887</v>
      </c>
      <c r="BC63" s="41">
        <f t="shared" si="37"/>
        <v>0.25202712664012972</v>
      </c>
      <c r="BD63" s="41">
        <f t="shared" si="4"/>
        <v>0.33661920408908363</v>
      </c>
      <c r="BE63" s="41">
        <f t="shared" si="15"/>
        <v>0.17589238067002666</v>
      </c>
      <c r="BF63" s="130">
        <f t="shared" ref="BF63:BF125" si="71">AW63/AO63</f>
        <v>0.32217494829908738</v>
      </c>
      <c r="BG63" s="33" t="s">
        <v>188</v>
      </c>
      <c r="BH63" s="43">
        <f t="shared" si="62"/>
        <v>-8.0148785862964775</v>
      </c>
      <c r="BI63" s="43">
        <f t="shared" si="62"/>
        <v>13.067264172030713</v>
      </c>
      <c r="BJ63" s="43">
        <f t="shared" si="62"/>
        <v>8.8916260570489456</v>
      </c>
      <c r="BK63" s="43">
        <f t="shared" si="62"/>
        <v>-3.3961062638189157</v>
      </c>
      <c r="BL63" s="43">
        <f t="shared" si="62"/>
        <v>8.4592077448953908</v>
      </c>
      <c r="BM63" s="43">
        <f t="shared" si="62"/>
        <v>-16.072682341905697</v>
      </c>
      <c r="BN63" s="131">
        <f t="shared" si="63"/>
        <v>14.628256762906073</v>
      </c>
      <c r="BO63" s="40">
        <f t="shared" si="64"/>
        <v>0</v>
      </c>
      <c r="BP63" s="41">
        <f t="shared" si="64"/>
        <v>0</v>
      </c>
      <c r="BQ63" s="41">
        <f t="shared" si="64"/>
        <v>0</v>
      </c>
      <c r="BR63" s="41">
        <f t="shared" si="60"/>
        <v>5.2631578947368418E-2</v>
      </c>
      <c r="BS63" s="41">
        <f t="shared" si="65"/>
        <v>0.2</v>
      </c>
      <c r="BT63" s="42">
        <f t="shared" ref="BT63:BT125" si="72">W63/O63</f>
        <v>0.23529411764705882</v>
      </c>
      <c r="BU63" s="260">
        <f t="shared" si="66"/>
        <v>5.8823529411764705E-2</v>
      </c>
      <c r="BV63" s="260">
        <f t="shared" si="67"/>
        <v>0.29411764705882354</v>
      </c>
      <c r="BW63" s="260">
        <f t="shared" si="68"/>
        <v>0.58823529411764708</v>
      </c>
      <c r="BX63" s="260">
        <v>0</v>
      </c>
      <c r="BY63" s="290">
        <f t="shared" si="70"/>
        <v>0.13333333333333333</v>
      </c>
      <c r="BZ63" s="40"/>
      <c r="CA63" s="42" t="s">
        <v>322</v>
      </c>
      <c r="CB63" s="40"/>
      <c r="CC63" s="300" t="s">
        <v>322</v>
      </c>
      <c r="CD63" s="324"/>
      <c r="CE63" s="294" t="s">
        <v>322</v>
      </c>
      <c r="CF63" s="294"/>
      <c r="CG63" s="300" t="s">
        <v>322</v>
      </c>
    </row>
    <row r="64" spans="1:85" s="11" customFormat="1" x14ac:dyDescent="0.25">
      <c r="A64" s="10"/>
      <c r="B64" s="32" t="s">
        <v>131</v>
      </c>
      <c r="C64" s="33">
        <v>0</v>
      </c>
      <c r="D64" s="34">
        <v>0</v>
      </c>
      <c r="E64" s="34">
        <v>0</v>
      </c>
      <c r="F64" s="34">
        <v>1</v>
      </c>
      <c r="G64" s="34">
        <v>1</v>
      </c>
      <c r="H64" s="35"/>
      <c r="I64" s="36"/>
      <c r="J64" s="33">
        <v>6</v>
      </c>
      <c r="K64" s="34">
        <v>8</v>
      </c>
      <c r="L64" s="34">
        <v>10</v>
      </c>
      <c r="M64" s="34">
        <v>10</v>
      </c>
      <c r="N64" s="34">
        <v>10</v>
      </c>
      <c r="O64" s="72"/>
      <c r="P64" s="33">
        <v>0</v>
      </c>
      <c r="Q64" s="34">
        <v>0</v>
      </c>
      <c r="R64" s="34">
        <v>0</v>
      </c>
      <c r="S64" s="34">
        <v>0</v>
      </c>
      <c r="T64" s="34">
        <v>2</v>
      </c>
      <c r="U64" s="34">
        <v>1</v>
      </c>
      <c r="V64" s="34">
        <v>1</v>
      </c>
      <c r="W64" s="72"/>
      <c r="X64" s="244"/>
      <c r="Y64" s="36"/>
      <c r="Z64" s="33" t="s">
        <v>123</v>
      </c>
      <c r="AA64" s="34" t="s">
        <v>123</v>
      </c>
      <c r="AB64" s="34" t="s">
        <v>123</v>
      </c>
      <c r="AC64" s="34" t="s">
        <v>80</v>
      </c>
      <c r="AD64" s="34" t="s">
        <v>80</v>
      </c>
      <c r="AE64" s="34" t="s">
        <v>80</v>
      </c>
      <c r="AF64" s="34" t="s">
        <v>80</v>
      </c>
      <c r="AG64" s="72"/>
      <c r="AH64" s="37">
        <v>1280.46</v>
      </c>
      <c r="AI64" s="38">
        <v>1474.2</v>
      </c>
      <c r="AJ64" s="38">
        <v>1877.03</v>
      </c>
      <c r="AK64" s="38">
        <v>2279.06</v>
      </c>
      <c r="AL64" s="38">
        <v>2166.0500000000002</v>
      </c>
      <c r="AM64" s="38">
        <v>2571.9899999999998</v>
      </c>
      <c r="AN64" s="38">
        <v>2550</v>
      </c>
      <c r="AO64" s="129"/>
      <c r="AP64" s="37">
        <v>529.26</v>
      </c>
      <c r="AQ64" s="38">
        <v>274.12</v>
      </c>
      <c r="AR64" s="38">
        <v>460.59</v>
      </c>
      <c r="AS64" s="38">
        <v>781.03</v>
      </c>
      <c r="AT64" s="38">
        <v>770.79</v>
      </c>
      <c r="AU64" s="38">
        <v>733.34</v>
      </c>
      <c r="AV64" s="38">
        <v>873</v>
      </c>
      <c r="AW64" s="39"/>
      <c r="AX64" s="253"/>
      <c r="AY64" s="40">
        <f t="shared" si="33"/>
        <v>0.4133358324352186</v>
      </c>
      <c r="AZ64" s="41">
        <f t="shared" si="34"/>
        <v>0.1859449192782526</v>
      </c>
      <c r="BA64" s="41">
        <f t="shared" si="35"/>
        <v>0.24538233272776672</v>
      </c>
      <c r="BB64" s="41">
        <f t="shared" si="36"/>
        <v>0.3426983054417172</v>
      </c>
      <c r="BC64" s="41">
        <f t="shared" si="37"/>
        <v>0.35585051129936979</v>
      </c>
      <c r="BD64" s="41">
        <f t="shared" si="4"/>
        <v>0.28512552537140506</v>
      </c>
      <c r="BE64" s="41">
        <f t="shared" si="15"/>
        <v>0.34235294117647058</v>
      </c>
      <c r="BF64" s="130"/>
      <c r="BG64" s="33" t="s">
        <v>188</v>
      </c>
      <c r="BH64" s="43">
        <f t="shared" si="62"/>
        <v>-22.739091315696598</v>
      </c>
      <c r="BI64" s="43">
        <f t="shared" si="62"/>
        <v>5.9437413449514116</v>
      </c>
      <c r="BJ64" s="43">
        <f t="shared" si="62"/>
        <v>9.7315972713950476</v>
      </c>
      <c r="BK64" s="43">
        <f t="shared" si="62"/>
        <v>1.3152205857652588</v>
      </c>
      <c r="BL64" s="43">
        <f t="shared" si="62"/>
        <v>-7.0724985927964727</v>
      </c>
      <c r="BM64" s="43">
        <f t="shared" si="62"/>
        <v>5.7227415805065522</v>
      </c>
      <c r="BN64" s="131"/>
      <c r="BO64" s="40">
        <f t="shared" si="64"/>
        <v>0</v>
      </c>
      <c r="BP64" s="41">
        <f t="shared" si="64"/>
        <v>0</v>
      </c>
      <c r="BQ64" s="41">
        <f t="shared" si="64"/>
        <v>0.2</v>
      </c>
      <c r="BR64" s="41">
        <f t="shared" si="60"/>
        <v>0.1</v>
      </c>
      <c r="BS64" s="41">
        <f t="shared" si="65"/>
        <v>0.1</v>
      </c>
      <c r="BT64" s="42"/>
      <c r="BU64" s="260"/>
      <c r="BV64" s="260"/>
      <c r="BW64" s="260"/>
      <c r="BX64" s="260"/>
      <c r="BY64" s="290"/>
      <c r="BZ64" s="40"/>
      <c r="CA64" s="42" t="s">
        <v>322</v>
      </c>
      <c r="CB64" s="40"/>
      <c r="CC64" s="300" t="s">
        <v>322</v>
      </c>
      <c r="CD64" s="324"/>
      <c r="CE64" s="294"/>
      <c r="CF64" s="294"/>
      <c r="CG64" s="300"/>
    </row>
    <row r="65" spans="1:85" s="11" customFormat="1" x14ac:dyDescent="0.25">
      <c r="A65" s="10"/>
      <c r="B65" s="32" t="s">
        <v>132</v>
      </c>
      <c r="C65" s="33">
        <v>0</v>
      </c>
      <c r="D65" s="34">
        <v>0</v>
      </c>
      <c r="E65" s="34">
        <v>0</v>
      </c>
      <c r="F65" s="34">
        <v>0</v>
      </c>
      <c r="G65" s="34">
        <v>0</v>
      </c>
      <c r="H65" s="35">
        <v>0</v>
      </c>
      <c r="I65" s="36">
        <v>1</v>
      </c>
      <c r="J65" s="33">
        <v>0</v>
      </c>
      <c r="K65" s="34">
        <v>1</v>
      </c>
      <c r="L65" s="34">
        <v>2</v>
      </c>
      <c r="M65" s="34">
        <v>2</v>
      </c>
      <c r="N65" s="34">
        <v>2</v>
      </c>
      <c r="O65" s="72">
        <v>2</v>
      </c>
      <c r="P65" s="33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72">
        <v>0</v>
      </c>
      <c r="X65" s="244">
        <v>0</v>
      </c>
      <c r="Y65" s="36">
        <v>2</v>
      </c>
      <c r="Z65" s="33" t="s">
        <v>107</v>
      </c>
      <c r="AA65" s="34" t="s">
        <v>124</v>
      </c>
      <c r="AB65" s="34" t="s">
        <v>124</v>
      </c>
      <c r="AC65" s="34" t="s">
        <v>124</v>
      </c>
      <c r="AD65" s="34" t="s">
        <v>124</v>
      </c>
      <c r="AE65" s="34" t="s">
        <v>124</v>
      </c>
      <c r="AF65" s="34" t="s">
        <v>124</v>
      </c>
      <c r="AG65" s="34" t="s">
        <v>124</v>
      </c>
      <c r="AH65" s="37">
        <v>558</v>
      </c>
      <c r="AI65" s="38">
        <v>1132</v>
      </c>
      <c r="AJ65" s="38">
        <v>1221</v>
      </c>
      <c r="AK65" s="38">
        <v>1221</v>
      </c>
      <c r="AL65" s="38">
        <v>1119</v>
      </c>
      <c r="AM65" s="38">
        <v>1088.8699999999999</v>
      </c>
      <c r="AN65" s="38">
        <v>1117</v>
      </c>
      <c r="AO65" s="129">
        <v>856</v>
      </c>
      <c r="AP65" s="37">
        <v>0</v>
      </c>
      <c r="AQ65" s="38">
        <v>0</v>
      </c>
      <c r="AR65" s="38">
        <v>0</v>
      </c>
      <c r="AS65" s="38">
        <v>76</v>
      </c>
      <c r="AT65" s="38">
        <v>499</v>
      </c>
      <c r="AU65" s="38">
        <v>377</v>
      </c>
      <c r="AV65" s="38">
        <v>351</v>
      </c>
      <c r="AW65" s="39">
        <v>131</v>
      </c>
      <c r="AX65" s="253">
        <v>1100</v>
      </c>
      <c r="AY65" s="40">
        <f t="shared" si="33"/>
        <v>0</v>
      </c>
      <c r="AZ65" s="41">
        <f t="shared" si="34"/>
        <v>0</v>
      </c>
      <c r="BA65" s="41">
        <f t="shared" si="35"/>
        <v>0</v>
      </c>
      <c r="BB65" s="41">
        <f t="shared" si="36"/>
        <v>6.2244062244062245E-2</v>
      </c>
      <c r="BC65" s="41">
        <f t="shared" si="37"/>
        <v>0.44593386952636282</v>
      </c>
      <c r="BD65" s="41">
        <f t="shared" si="4"/>
        <v>0.34623049583513188</v>
      </c>
      <c r="BE65" s="41">
        <f t="shared" si="15"/>
        <v>0.31423455684870188</v>
      </c>
      <c r="BF65" s="130">
        <f t="shared" si="71"/>
        <v>0.1530373831775701</v>
      </c>
      <c r="BG65" s="33" t="s">
        <v>188</v>
      </c>
      <c r="BH65" s="43">
        <f t="shared" si="62"/>
        <v>0</v>
      </c>
      <c r="BI65" s="43">
        <f t="shared" si="62"/>
        <v>0</v>
      </c>
      <c r="BJ65" s="43">
        <f t="shared" si="62"/>
        <v>6.2244062244062244</v>
      </c>
      <c r="BK65" s="43">
        <f t="shared" si="62"/>
        <v>38.368980728230056</v>
      </c>
      <c r="BL65" s="43">
        <f t="shared" si="62"/>
        <v>-9.9703373691230937</v>
      </c>
      <c r="BM65" s="43">
        <f t="shared" si="62"/>
        <v>-3.1995938986429993</v>
      </c>
      <c r="BN65" s="131">
        <f t="shared" si="63"/>
        <v>-16.119717367113179</v>
      </c>
      <c r="BO65" s="40"/>
      <c r="BP65" s="41">
        <f t="shared" ref="BP65:BQ73" si="73">S65/K65</f>
        <v>0</v>
      </c>
      <c r="BQ65" s="41">
        <f t="shared" si="73"/>
        <v>0</v>
      </c>
      <c r="BR65" s="41">
        <f t="shared" si="60"/>
        <v>0</v>
      </c>
      <c r="BS65" s="41">
        <f t="shared" si="65"/>
        <v>0</v>
      </c>
      <c r="BT65" s="42">
        <f t="shared" si="72"/>
        <v>0</v>
      </c>
      <c r="BU65" s="260">
        <f t="shared" si="66"/>
        <v>0</v>
      </c>
      <c r="BV65" s="260">
        <f t="shared" si="67"/>
        <v>1</v>
      </c>
      <c r="BW65" s="260">
        <f t="shared" si="68"/>
        <v>1</v>
      </c>
      <c r="BX65" s="260">
        <v>0</v>
      </c>
      <c r="BY65" s="290">
        <f t="shared" si="70"/>
        <v>0</v>
      </c>
      <c r="BZ65" s="40"/>
      <c r="CA65" s="42" t="s">
        <v>322</v>
      </c>
      <c r="CB65" s="40" t="s">
        <v>322</v>
      </c>
      <c r="CC65" s="300"/>
      <c r="CD65" s="324"/>
      <c r="CE65" s="294" t="s">
        <v>322</v>
      </c>
      <c r="CF65" s="294"/>
      <c r="CG65" s="300" t="s">
        <v>322</v>
      </c>
    </row>
    <row r="66" spans="1:85" s="11" customFormat="1" x14ac:dyDescent="0.25">
      <c r="A66" s="10"/>
      <c r="B66" s="32" t="s">
        <v>328</v>
      </c>
      <c r="C66" s="33"/>
      <c r="D66" s="34"/>
      <c r="E66" s="34"/>
      <c r="F66" s="34"/>
      <c r="G66" s="34"/>
      <c r="H66" s="35">
        <v>1</v>
      </c>
      <c r="I66" s="36">
        <v>0</v>
      </c>
      <c r="J66" s="33"/>
      <c r="K66" s="34"/>
      <c r="L66" s="34"/>
      <c r="M66" s="34"/>
      <c r="N66" s="34"/>
      <c r="O66" s="72">
        <v>12</v>
      </c>
      <c r="P66" s="33"/>
      <c r="Q66" s="34"/>
      <c r="R66" s="34"/>
      <c r="S66" s="34"/>
      <c r="T66" s="34"/>
      <c r="U66" s="34"/>
      <c r="V66" s="34"/>
      <c r="W66" s="72">
        <v>4</v>
      </c>
      <c r="X66" s="244">
        <v>0</v>
      </c>
      <c r="Y66" s="36">
        <v>2</v>
      </c>
      <c r="Z66" s="33"/>
      <c r="AA66" s="34"/>
      <c r="AB66" s="34"/>
      <c r="AC66" s="34"/>
      <c r="AD66" s="34"/>
      <c r="AE66" s="34"/>
      <c r="AF66" s="34"/>
      <c r="AG66" s="72" t="s">
        <v>121</v>
      </c>
      <c r="AH66" s="37"/>
      <c r="AI66" s="38"/>
      <c r="AJ66" s="38"/>
      <c r="AK66" s="38"/>
      <c r="AL66" s="38"/>
      <c r="AM66" s="38"/>
      <c r="AN66" s="38"/>
      <c r="AO66" s="129">
        <v>5681.67</v>
      </c>
      <c r="AP66" s="37"/>
      <c r="AQ66" s="38"/>
      <c r="AR66" s="38"/>
      <c r="AS66" s="38"/>
      <c r="AT66" s="38"/>
      <c r="AU66" s="38"/>
      <c r="AV66" s="38"/>
      <c r="AW66" s="39">
        <v>1127.78</v>
      </c>
      <c r="AX66" s="253">
        <v>2253.42</v>
      </c>
      <c r="AY66" s="40"/>
      <c r="AZ66" s="41"/>
      <c r="BA66" s="41"/>
      <c r="BB66" s="41"/>
      <c r="BC66" s="41"/>
      <c r="BD66" s="41"/>
      <c r="BE66" s="41"/>
      <c r="BF66" s="130">
        <f t="shared" si="71"/>
        <v>0.19849445673543165</v>
      </c>
      <c r="BG66" s="33"/>
      <c r="BH66" s="43"/>
      <c r="BI66" s="43"/>
      <c r="BJ66" s="43"/>
      <c r="BK66" s="43"/>
      <c r="BL66" s="43"/>
      <c r="BM66" s="43"/>
      <c r="BN66" s="131"/>
      <c r="BO66" s="40"/>
      <c r="BP66" s="41"/>
      <c r="BQ66" s="41"/>
      <c r="BR66" s="41"/>
      <c r="BS66" s="41"/>
      <c r="BT66" s="42">
        <f t="shared" si="72"/>
        <v>0.33333333333333331</v>
      </c>
      <c r="BU66" s="260">
        <f t="shared" si="66"/>
        <v>0</v>
      </c>
      <c r="BV66" s="260">
        <f t="shared" si="67"/>
        <v>0.16666666666666666</v>
      </c>
      <c r="BW66" s="260">
        <f t="shared" si="68"/>
        <v>0.5</v>
      </c>
      <c r="BX66" s="260"/>
      <c r="BY66" s="290"/>
      <c r="BZ66" s="40"/>
      <c r="CA66" s="42"/>
      <c r="CB66" s="40"/>
      <c r="CC66" s="300"/>
      <c r="CD66" s="324"/>
      <c r="CE66" s="294" t="s">
        <v>322</v>
      </c>
      <c r="CF66" s="294"/>
      <c r="CG66" s="300" t="s">
        <v>322</v>
      </c>
    </row>
    <row r="67" spans="1:85" s="11" customFormat="1" x14ac:dyDescent="0.25">
      <c r="A67" s="10"/>
      <c r="B67" s="32" t="s">
        <v>133</v>
      </c>
      <c r="C67" s="33">
        <v>3</v>
      </c>
      <c r="D67" s="34">
        <v>3</v>
      </c>
      <c r="E67" s="34">
        <v>3</v>
      </c>
      <c r="F67" s="34"/>
      <c r="G67" s="34">
        <v>0</v>
      </c>
      <c r="H67" s="35">
        <v>0</v>
      </c>
      <c r="I67" s="36">
        <v>3</v>
      </c>
      <c r="J67" s="33">
        <v>17</v>
      </c>
      <c r="K67" s="34">
        <v>19</v>
      </c>
      <c r="L67" s="34">
        <v>17</v>
      </c>
      <c r="M67" s="34"/>
      <c r="N67" s="34">
        <v>20</v>
      </c>
      <c r="O67" s="72">
        <v>20</v>
      </c>
      <c r="P67" s="33">
        <v>0</v>
      </c>
      <c r="Q67" s="34">
        <v>0</v>
      </c>
      <c r="R67" s="34">
        <v>0</v>
      </c>
      <c r="S67" s="34">
        <v>0</v>
      </c>
      <c r="T67" s="34">
        <v>5</v>
      </c>
      <c r="U67" s="34"/>
      <c r="V67" s="34">
        <v>4</v>
      </c>
      <c r="W67" s="72">
        <v>3</v>
      </c>
      <c r="X67" s="244">
        <v>0</v>
      </c>
      <c r="Y67" s="36">
        <v>3</v>
      </c>
      <c r="Z67" s="33" t="s">
        <v>125</v>
      </c>
      <c r="AA67" s="34" t="s">
        <v>125</v>
      </c>
      <c r="AB67" s="34" t="s">
        <v>125</v>
      </c>
      <c r="AC67" s="34" t="s">
        <v>126</v>
      </c>
      <c r="AD67" s="34" t="s">
        <v>83</v>
      </c>
      <c r="AE67" s="70"/>
      <c r="AF67" s="34" t="s">
        <v>83</v>
      </c>
      <c r="AG67" s="72" t="s">
        <v>113</v>
      </c>
      <c r="AH67" s="37">
        <v>8571</v>
      </c>
      <c r="AI67" s="38">
        <v>9029</v>
      </c>
      <c r="AJ67" s="38">
        <v>9042</v>
      </c>
      <c r="AK67" s="38">
        <v>9687</v>
      </c>
      <c r="AL67" s="38">
        <v>14892</v>
      </c>
      <c r="AM67" s="38"/>
      <c r="AN67" s="38">
        <v>15388</v>
      </c>
      <c r="AO67" s="129">
        <v>15819</v>
      </c>
      <c r="AP67" s="37">
        <v>1907</v>
      </c>
      <c r="AQ67" s="38">
        <v>1908</v>
      </c>
      <c r="AR67" s="38">
        <v>1240</v>
      </c>
      <c r="AS67" s="38">
        <v>2104</v>
      </c>
      <c r="AT67" s="38">
        <v>3544</v>
      </c>
      <c r="AU67" s="38"/>
      <c r="AV67" s="38">
        <v>3009</v>
      </c>
      <c r="AW67" s="39">
        <v>3361</v>
      </c>
      <c r="AX67" s="253">
        <v>7172</v>
      </c>
      <c r="AY67" s="40">
        <f t="shared" si="33"/>
        <v>0.22249445805623613</v>
      </c>
      <c r="AZ67" s="41">
        <f t="shared" si="34"/>
        <v>0.21131908295492302</v>
      </c>
      <c r="BA67" s="41">
        <f t="shared" si="35"/>
        <v>0.13713780137137802</v>
      </c>
      <c r="BB67" s="41">
        <f t="shared" si="36"/>
        <v>0.21719830700939402</v>
      </c>
      <c r="BC67" s="41">
        <f t="shared" si="37"/>
        <v>0.23798012355627182</v>
      </c>
      <c r="BD67" s="41"/>
      <c r="BE67" s="41">
        <f t="shared" ref="BE67:BF128" si="74">AV67/AN67</f>
        <v>0.19554198076423188</v>
      </c>
      <c r="BF67" s="130">
        <f t="shared" si="71"/>
        <v>0.21246602187243188</v>
      </c>
      <c r="BG67" s="33" t="s">
        <v>188</v>
      </c>
      <c r="BH67" s="43">
        <f t="shared" ref="BH67:BK73" si="75">(AZ67-AY67)*100</f>
        <v>-1.1175375101313112</v>
      </c>
      <c r="BI67" s="43">
        <f t="shared" si="75"/>
        <v>-7.4181281583545005</v>
      </c>
      <c r="BJ67" s="43">
        <f t="shared" si="75"/>
        <v>8.0060505638016011</v>
      </c>
      <c r="BK67" s="43">
        <f t="shared" si="75"/>
        <v>2.0781816546877803</v>
      </c>
      <c r="BL67" s="43"/>
      <c r="BM67" s="43"/>
      <c r="BN67" s="131">
        <f t="shared" si="63"/>
        <v>1.6924041108200005</v>
      </c>
      <c r="BO67" s="40">
        <f t="shared" ref="BO67:BO73" si="76">R67/J67</f>
        <v>0</v>
      </c>
      <c r="BP67" s="41">
        <f t="shared" si="73"/>
        <v>0</v>
      </c>
      <c r="BQ67" s="41">
        <f t="shared" si="73"/>
        <v>0.29411764705882354</v>
      </c>
      <c r="BR67" s="41"/>
      <c r="BS67" s="41">
        <f t="shared" si="65"/>
        <v>0.2</v>
      </c>
      <c r="BT67" s="42">
        <f t="shared" si="72"/>
        <v>0.15</v>
      </c>
      <c r="BU67" s="260">
        <f t="shared" si="66"/>
        <v>0</v>
      </c>
      <c r="BV67" s="260">
        <f t="shared" si="67"/>
        <v>0.15</v>
      </c>
      <c r="BW67" s="260">
        <f t="shared" si="68"/>
        <v>0.3</v>
      </c>
      <c r="BX67" s="260"/>
      <c r="BY67" s="290">
        <f t="shared" si="70"/>
        <v>0</v>
      </c>
      <c r="BZ67" s="40"/>
      <c r="CA67" s="42"/>
      <c r="CB67" s="40"/>
      <c r="CC67" s="300" t="s">
        <v>322</v>
      </c>
      <c r="CD67" s="324"/>
      <c r="CE67" s="294" t="s">
        <v>322</v>
      </c>
      <c r="CF67" s="294"/>
      <c r="CG67" s="300" t="s">
        <v>322</v>
      </c>
    </row>
    <row r="68" spans="1:85" s="14" customFormat="1" x14ac:dyDescent="0.25">
      <c r="A68" s="13"/>
      <c r="B68" s="50" t="s">
        <v>134</v>
      </c>
      <c r="C68" s="51">
        <v>11</v>
      </c>
      <c r="D68" s="52">
        <v>13</v>
      </c>
      <c r="E68" s="52">
        <v>13</v>
      </c>
      <c r="F68" s="52">
        <v>0</v>
      </c>
      <c r="G68" s="52">
        <v>0</v>
      </c>
      <c r="H68" s="53">
        <v>0</v>
      </c>
      <c r="I68" s="241">
        <v>0</v>
      </c>
      <c r="J68" s="51">
        <v>14</v>
      </c>
      <c r="K68" s="52">
        <v>17</v>
      </c>
      <c r="L68" s="52">
        <v>51</v>
      </c>
      <c r="M68" s="52">
        <v>60</v>
      </c>
      <c r="N68" s="52">
        <v>54</v>
      </c>
      <c r="O68" s="105">
        <v>65</v>
      </c>
      <c r="P68" s="51">
        <v>0</v>
      </c>
      <c r="Q68" s="52">
        <v>0</v>
      </c>
      <c r="R68" s="52">
        <v>0</v>
      </c>
      <c r="S68" s="52">
        <v>0</v>
      </c>
      <c r="T68" s="52">
        <v>0</v>
      </c>
      <c r="U68" s="52">
        <v>0</v>
      </c>
      <c r="V68" s="52">
        <v>0</v>
      </c>
      <c r="W68" s="105">
        <v>0</v>
      </c>
      <c r="X68" s="246">
        <v>0</v>
      </c>
      <c r="Y68" s="241">
        <v>0</v>
      </c>
      <c r="Z68" s="51" t="s">
        <v>127</v>
      </c>
      <c r="AA68" s="52" t="s">
        <v>80</v>
      </c>
      <c r="AB68" s="52">
        <v>21.34</v>
      </c>
      <c r="AC68" s="52">
        <v>23.73</v>
      </c>
      <c r="AD68" s="52">
        <v>25.17</v>
      </c>
      <c r="AE68" s="54">
        <v>25.17</v>
      </c>
      <c r="AF68" s="54">
        <v>25.17</v>
      </c>
      <c r="AG68" s="107">
        <v>28.19</v>
      </c>
      <c r="AH68" s="191">
        <v>20750.02</v>
      </c>
      <c r="AI68" s="55">
        <v>24520.52</v>
      </c>
      <c r="AJ68" s="55">
        <v>24935.64</v>
      </c>
      <c r="AK68" s="55">
        <v>36261.919999999998</v>
      </c>
      <c r="AL68" s="55">
        <v>39404.58</v>
      </c>
      <c r="AM68" s="55">
        <v>42840.71</v>
      </c>
      <c r="AN68" s="55">
        <v>41418.839999999997</v>
      </c>
      <c r="AO68" s="141">
        <v>31272</v>
      </c>
      <c r="AP68" s="191">
        <v>1029.8399999999999</v>
      </c>
      <c r="AQ68" s="55">
        <v>1218.6400000000001</v>
      </c>
      <c r="AR68" s="55">
        <v>1517.81</v>
      </c>
      <c r="AS68" s="55">
        <v>5732.87</v>
      </c>
      <c r="AT68" s="55">
        <v>4727.6000000000004</v>
      </c>
      <c r="AU68" s="55">
        <v>5425.65</v>
      </c>
      <c r="AV68" s="55">
        <v>1434.36</v>
      </c>
      <c r="AW68" s="56">
        <v>7514</v>
      </c>
      <c r="AX68" s="255">
        <v>23071</v>
      </c>
      <c r="AY68" s="197">
        <f t="shared" si="33"/>
        <v>4.963079553658261E-2</v>
      </c>
      <c r="AZ68" s="57">
        <f t="shared" si="34"/>
        <v>4.9698782896936938E-2</v>
      </c>
      <c r="BA68" s="57">
        <f t="shared" si="35"/>
        <v>6.0869101414681957E-2</v>
      </c>
      <c r="BB68" s="57">
        <f t="shared" si="36"/>
        <v>0.15809615155513002</v>
      </c>
      <c r="BC68" s="57">
        <f t="shared" si="37"/>
        <v>0.11997590127848083</v>
      </c>
      <c r="BD68" s="57">
        <f t="shared" ref="BD68:BE129" si="77">AU68/AM68</f>
        <v>0.12664706070464285</v>
      </c>
      <c r="BE68" s="57">
        <f t="shared" si="74"/>
        <v>3.4630617371225268E-2</v>
      </c>
      <c r="BF68" s="136">
        <f t="shared" si="71"/>
        <v>0.2402788436940394</v>
      </c>
      <c r="BG68" s="51" t="s">
        <v>188</v>
      </c>
      <c r="BH68" s="59">
        <f t="shared" si="75"/>
        <v>6.798736035432823E-3</v>
      </c>
      <c r="BI68" s="59">
        <f t="shared" si="75"/>
        <v>1.1170318517745019</v>
      </c>
      <c r="BJ68" s="59">
        <f t="shared" si="75"/>
        <v>9.7227050140448057</v>
      </c>
      <c r="BK68" s="59">
        <f t="shared" si="75"/>
        <v>-3.8120250276649186</v>
      </c>
      <c r="BL68" s="59">
        <f>(BD68-BC68)*100</f>
        <v>0.66711594261620188</v>
      </c>
      <c r="BM68" s="59">
        <f>(BE68-BD68)*100</f>
        <v>-9.2016443333417577</v>
      </c>
      <c r="BN68" s="144">
        <f t="shared" si="63"/>
        <v>20.564822632281412</v>
      </c>
      <c r="BO68" s="197">
        <f t="shared" si="76"/>
        <v>0</v>
      </c>
      <c r="BP68" s="57">
        <f t="shared" si="73"/>
        <v>0</v>
      </c>
      <c r="BQ68" s="57">
        <f t="shared" si="73"/>
        <v>0</v>
      </c>
      <c r="BR68" s="57">
        <f>U68/M68</f>
        <v>0</v>
      </c>
      <c r="BS68" s="57">
        <f t="shared" si="65"/>
        <v>0</v>
      </c>
      <c r="BT68" s="58">
        <f t="shared" si="72"/>
        <v>0</v>
      </c>
      <c r="BU68" s="124">
        <f t="shared" si="66"/>
        <v>0</v>
      </c>
      <c r="BV68" s="124">
        <f t="shared" si="67"/>
        <v>0</v>
      </c>
      <c r="BW68" s="124">
        <f t="shared" si="68"/>
        <v>0</v>
      </c>
      <c r="BX68" s="124">
        <f t="shared" si="69"/>
        <v>0.11998410806515691</v>
      </c>
      <c r="BY68" s="291">
        <f t="shared" si="70"/>
        <v>0.20370370370370369</v>
      </c>
      <c r="BZ68" s="197"/>
      <c r="CA68" s="58" t="s">
        <v>322</v>
      </c>
      <c r="CB68" s="197"/>
      <c r="CC68" s="302" t="s">
        <v>322</v>
      </c>
      <c r="CD68" s="326"/>
      <c r="CE68" s="126" t="s">
        <v>322</v>
      </c>
      <c r="CF68" s="126"/>
      <c r="CG68" s="302" t="s">
        <v>322</v>
      </c>
    </row>
    <row r="69" spans="1:85" s="14" customFormat="1" x14ac:dyDescent="0.25">
      <c r="A69" s="13"/>
      <c r="B69" s="50" t="s">
        <v>135</v>
      </c>
      <c r="C69" s="51">
        <v>7</v>
      </c>
      <c r="D69" s="52">
        <v>7</v>
      </c>
      <c r="E69" s="52">
        <v>7</v>
      </c>
      <c r="F69" s="52"/>
      <c r="G69" s="52">
        <v>7</v>
      </c>
      <c r="H69" s="53"/>
      <c r="I69" s="241"/>
      <c r="J69" s="51">
        <v>102</v>
      </c>
      <c r="K69" s="52">
        <v>98</v>
      </c>
      <c r="L69" s="52">
        <v>103</v>
      </c>
      <c r="M69" s="52"/>
      <c r="N69" s="52">
        <v>110</v>
      </c>
      <c r="O69" s="105"/>
      <c r="P69" s="51">
        <v>19</v>
      </c>
      <c r="Q69" s="52">
        <v>2</v>
      </c>
      <c r="R69" s="52">
        <v>3</v>
      </c>
      <c r="S69" s="52">
        <v>37</v>
      </c>
      <c r="T69" s="52">
        <v>19</v>
      </c>
      <c r="U69" s="52"/>
      <c r="V69" s="52">
        <v>4</v>
      </c>
      <c r="W69" s="105"/>
      <c r="X69" s="246"/>
      <c r="Y69" s="241"/>
      <c r="Z69" s="51">
        <v>21.33</v>
      </c>
      <c r="AA69" s="52">
        <v>23.64</v>
      </c>
      <c r="AB69" s="52">
        <v>29.25</v>
      </c>
      <c r="AC69" s="52">
        <v>34.11</v>
      </c>
      <c r="AD69" s="52">
        <v>34.11</v>
      </c>
      <c r="AE69" s="54"/>
      <c r="AF69" s="54">
        <v>37.21</v>
      </c>
      <c r="AG69" s="107"/>
      <c r="AH69" s="191">
        <v>26286.17</v>
      </c>
      <c r="AI69" s="55">
        <v>25155.74</v>
      </c>
      <c r="AJ69" s="55">
        <v>33971.15</v>
      </c>
      <c r="AK69" s="55">
        <v>39911.67</v>
      </c>
      <c r="AL69" s="55">
        <v>48610.23</v>
      </c>
      <c r="AM69" s="55"/>
      <c r="AN69" s="55">
        <v>46615.93</v>
      </c>
      <c r="AO69" s="141"/>
      <c r="AP69" s="191">
        <v>580.37</v>
      </c>
      <c r="AQ69" s="55">
        <v>788.68</v>
      </c>
      <c r="AR69" s="55">
        <v>2010.82</v>
      </c>
      <c r="AS69" s="55">
        <v>3847.74</v>
      </c>
      <c r="AT69" s="55">
        <v>12548.27</v>
      </c>
      <c r="AU69" s="55"/>
      <c r="AV69" s="55">
        <v>15689.67</v>
      </c>
      <c r="AW69" s="56"/>
      <c r="AX69" s="255"/>
      <c r="AY69" s="197">
        <f t="shared" si="33"/>
        <v>2.2078910697146067E-2</v>
      </c>
      <c r="AZ69" s="57">
        <f t="shared" si="34"/>
        <v>3.1351890264408835E-2</v>
      </c>
      <c r="BA69" s="57">
        <f t="shared" si="35"/>
        <v>5.9191990851060382E-2</v>
      </c>
      <c r="BB69" s="57">
        <f t="shared" si="36"/>
        <v>9.6406389409413332E-2</v>
      </c>
      <c r="BC69" s="57">
        <f t="shared" si="37"/>
        <v>0.25814051898129259</v>
      </c>
      <c r="BD69" s="57"/>
      <c r="BE69" s="57">
        <f t="shared" si="74"/>
        <v>0.33657314141324651</v>
      </c>
      <c r="BF69" s="136"/>
      <c r="BG69" s="51" t="s">
        <v>188</v>
      </c>
      <c r="BH69" s="59">
        <f t="shared" si="75"/>
        <v>0.92729795672627691</v>
      </c>
      <c r="BI69" s="59">
        <f t="shared" si="75"/>
        <v>2.7840100586651548</v>
      </c>
      <c r="BJ69" s="59">
        <f t="shared" si="75"/>
        <v>3.7214398558352948</v>
      </c>
      <c r="BK69" s="59">
        <f t="shared" si="75"/>
        <v>16.173412957187928</v>
      </c>
      <c r="BL69" s="59"/>
      <c r="BM69" s="59"/>
      <c r="BN69" s="144"/>
      <c r="BO69" s="197">
        <f t="shared" si="76"/>
        <v>2.9411764705882353E-2</v>
      </c>
      <c r="BP69" s="57">
        <f t="shared" si="73"/>
        <v>0.37755102040816324</v>
      </c>
      <c r="BQ69" s="57">
        <f t="shared" si="73"/>
        <v>0.18446601941747573</v>
      </c>
      <c r="BR69" s="57"/>
      <c r="BS69" s="57">
        <f t="shared" si="65"/>
        <v>3.6363636363636362E-2</v>
      </c>
      <c r="BT69" s="58"/>
      <c r="BU69" s="124"/>
      <c r="BV69" s="124"/>
      <c r="BW69" s="124"/>
      <c r="BX69" s="124"/>
      <c r="BY69" s="291"/>
      <c r="BZ69" s="197"/>
      <c r="CA69" s="58"/>
      <c r="CB69" s="197"/>
      <c r="CC69" s="302" t="s">
        <v>322</v>
      </c>
      <c r="CD69" s="326"/>
      <c r="CE69" s="126"/>
      <c r="CF69" s="126"/>
      <c r="CG69" s="302"/>
    </row>
    <row r="70" spans="1:85" s="14" customFormat="1" x14ac:dyDescent="0.25">
      <c r="A70" s="13"/>
      <c r="B70" s="50" t="s">
        <v>136</v>
      </c>
      <c r="C70" s="51">
        <v>7</v>
      </c>
      <c r="D70" s="52">
        <v>6</v>
      </c>
      <c r="E70" s="52">
        <v>4</v>
      </c>
      <c r="F70" s="52">
        <v>4</v>
      </c>
      <c r="G70" s="52">
        <v>4</v>
      </c>
      <c r="H70" s="53">
        <v>0</v>
      </c>
      <c r="I70" s="241">
        <v>4</v>
      </c>
      <c r="J70" s="51">
        <v>82</v>
      </c>
      <c r="K70" s="52">
        <v>96</v>
      </c>
      <c r="L70" s="52">
        <v>84</v>
      </c>
      <c r="M70" s="52">
        <v>73</v>
      </c>
      <c r="N70" s="52">
        <v>69</v>
      </c>
      <c r="O70" s="105">
        <v>68</v>
      </c>
      <c r="P70" s="51">
        <v>29</v>
      </c>
      <c r="Q70" s="52">
        <v>1</v>
      </c>
      <c r="R70" s="52">
        <v>7</v>
      </c>
      <c r="S70" s="52">
        <v>38</v>
      </c>
      <c r="T70" s="52">
        <v>22</v>
      </c>
      <c r="U70" s="52">
        <v>12</v>
      </c>
      <c r="V70" s="52">
        <v>1</v>
      </c>
      <c r="W70" s="105">
        <v>0</v>
      </c>
      <c r="X70" s="246">
        <v>13</v>
      </c>
      <c r="Y70" s="241">
        <v>15</v>
      </c>
      <c r="Z70" s="68">
        <v>18.5</v>
      </c>
      <c r="AA70" s="54">
        <v>18.5</v>
      </c>
      <c r="AB70" s="54">
        <v>28.5</v>
      </c>
      <c r="AC70" s="52">
        <v>32.75</v>
      </c>
      <c r="AD70" s="52">
        <v>32.75</v>
      </c>
      <c r="AE70" s="54">
        <v>32.75</v>
      </c>
      <c r="AF70" s="54">
        <v>32.75</v>
      </c>
      <c r="AG70" s="107">
        <v>32.75</v>
      </c>
      <c r="AH70" s="191">
        <v>17995.41</v>
      </c>
      <c r="AI70" s="55">
        <v>18464.64</v>
      </c>
      <c r="AJ70" s="55">
        <v>23410.33</v>
      </c>
      <c r="AK70" s="55">
        <v>31191.75</v>
      </c>
      <c r="AL70" s="55">
        <v>24931.5</v>
      </c>
      <c r="AM70" s="55">
        <v>26452.13</v>
      </c>
      <c r="AN70" s="55">
        <v>24866.29</v>
      </c>
      <c r="AO70" s="141">
        <v>22131.75</v>
      </c>
      <c r="AP70" s="191">
        <v>1298.24</v>
      </c>
      <c r="AQ70" s="55">
        <v>1382.28</v>
      </c>
      <c r="AR70" s="55">
        <v>2646.78</v>
      </c>
      <c r="AS70" s="55">
        <v>3668.45</v>
      </c>
      <c r="AT70" s="55">
        <v>7205.17</v>
      </c>
      <c r="AU70" s="55">
        <v>16082.99</v>
      </c>
      <c r="AV70" s="55">
        <v>4903</v>
      </c>
      <c r="AW70" s="56">
        <v>3633.54</v>
      </c>
      <c r="AX70" s="255">
        <v>15725.02</v>
      </c>
      <c r="AY70" s="197">
        <f t="shared" si="33"/>
        <v>7.2142840868866007E-2</v>
      </c>
      <c r="AZ70" s="57">
        <f t="shared" si="34"/>
        <v>7.4860923364874696E-2</v>
      </c>
      <c r="BA70" s="57">
        <f t="shared" si="35"/>
        <v>0.11306034558248432</v>
      </c>
      <c r="BB70" s="57">
        <f t="shared" si="36"/>
        <v>0.11760962433976932</v>
      </c>
      <c r="BC70" s="57">
        <f t="shared" si="37"/>
        <v>0.28899865631831217</v>
      </c>
      <c r="BD70" s="57">
        <f t="shared" si="77"/>
        <v>0.60800358988104164</v>
      </c>
      <c r="BE70" s="57">
        <f t="shared" si="74"/>
        <v>0.19717456846196196</v>
      </c>
      <c r="BF70" s="136">
        <f t="shared" si="71"/>
        <v>0.16417770849571317</v>
      </c>
      <c r="BG70" s="51" t="s">
        <v>188</v>
      </c>
      <c r="BH70" s="59">
        <f t="shared" si="75"/>
        <v>0.27180824960086891</v>
      </c>
      <c r="BI70" s="59">
        <f t="shared" si="75"/>
        <v>3.8199422217609622</v>
      </c>
      <c r="BJ70" s="59">
        <f t="shared" si="75"/>
        <v>0.45492787572850024</v>
      </c>
      <c r="BK70" s="59">
        <f t="shared" si="75"/>
        <v>17.138903197854287</v>
      </c>
      <c r="BL70" s="59">
        <f t="shared" ref="BL70:BM72" si="78">(BD70-BC70)*100</f>
        <v>31.900493356272946</v>
      </c>
      <c r="BM70" s="59">
        <f t="shared" si="78"/>
        <v>-41.082902141907965</v>
      </c>
      <c r="BN70" s="144">
        <f t="shared" si="63"/>
        <v>-3.2996859966248793</v>
      </c>
      <c r="BO70" s="197">
        <f t="shared" si="76"/>
        <v>8.5365853658536592E-2</v>
      </c>
      <c r="BP70" s="57">
        <f t="shared" si="73"/>
        <v>0.39583333333333331</v>
      </c>
      <c r="BQ70" s="57">
        <f t="shared" si="73"/>
        <v>0.26190476190476192</v>
      </c>
      <c r="BR70" s="57">
        <f>U70/M70</f>
        <v>0.16438356164383561</v>
      </c>
      <c r="BS70" s="57">
        <f t="shared" si="65"/>
        <v>1.4492753623188406E-2</v>
      </c>
      <c r="BT70" s="58">
        <f t="shared" si="72"/>
        <v>0</v>
      </c>
      <c r="BU70" s="124">
        <f t="shared" si="66"/>
        <v>0.19117647058823528</v>
      </c>
      <c r="BV70" s="124">
        <f t="shared" si="67"/>
        <v>0.22058823529411764</v>
      </c>
      <c r="BW70" s="124">
        <f t="shared" si="68"/>
        <v>0.41176470588235292</v>
      </c>
      <c r="BX70" s="124">
        <f t="shared" si="69"/>
        <v>0</v>
      </c>
      <c r="BY70" s="291">
        <f t="shared" si="70"/>
        <v>-1.4492753623188406E-2</v>
      </c>
      <c r="BZ70" s="197"/>
      <c r="CA70" s="58" t="s">
        <v>322</v>
      </c>
      <c r="CB70" s="197"/>
      <c r="CC70" s="302" t="s">
        <v>322</v>
      </c>
      <c r="CD70" s="326"/>
      <c r="CE70" s="126" t="s">
        <v>322</v>
      </c>
      <c r="CF70" s="126"/>
      <c r="CG70" s="302" t="s">
        <v>322</v>
      </c>
    </row>
    <row r="71" spans="1:85" s="11" customFormat="1" x14ac:dyDescent="0.25">
      <c r="A71" s="10"/>
      <c r="B71" s="32" t="s">
        <v>137</v>
      </c>
      <c r="C71" s="33">
        <v>0</v>
      </c>
      <c r="D71" s="34">
        <v>0</v>
      </c>
      <c r="E71" s="34">
        <v>0</v>
      </c>
      <c r="F71" s="34">
        <v>0</v>
      </c>
      <c r="G71" s="34">
        <v>0</v>
      </c>
      <c r="H71" s="35">
        <v>0</v>
      </c>
      <c r="I71" s="36">
        <v>4</v>
      </c>
      <c r="J71" s="33">
        <v>58</v>
      </c>
      <c r="K71" s="34">
        <v>61</v>
      </c>
      <c r="L71" s="34">
        <v>43</v>
      </c>
      <c r="M71" s="34">
        <v>44</v>
      </c>
      <c r="N71" s="34">
        <v>46</v>
      </c>
      <c r="O71" s="72">
        <v>45</v>
      </c>
      <c r="P71" s="33">
        <v>0</v>
      </c>
      <c r="Q71" s="34">
        <v>0</v>
      </c>
      <c r="R71" s="34">
        <v>1</v>
      </c>
      <c r="S71" s="34">
        <v>0</v>
      </c>
      <c r="T71" s="34">
        <v>0</v>
      </c>
      <c r="U71" s="34">
        <v>2</v>
      </c>
      <c r="V71" s="34">
        <v>4</v>
      </c>
      <c r="W71" s="72">
        <v>1</v>
      </c>
      <c r="X71" s="244">
        <v>6</v>
      </c>
      <c r="Y71" s="36">
        <v>5</v>
      </c>
      <c r="Z71" s="33" t="s">
        <v>128</v>
      </c>
      <c r="AA71" s="34" t="s">
        <v>71</v>
      </c>
      <c r="AB71" s="34" t="s">
        <v>129</v>
      </c>
      <c r="AC71" s="34" t="s">
        <v>130</v>
      </c>
      <c r="AD71" s="34" t="s">
        <v>130</v>
      </c>
      <c r="AE71" s="34" t="s">
        <v>130</v>
      </c>
      <c r="AF71" s="34" t="s">
        <v>130</v>
      </c>
      <c r="AG71" s="72" t="s">
        <v>166</v>
      </c>
      <c r="AH71" s="37">
        <v>12548.6</v>
      </c>
      <c r="AI71" s="38">
        <v>11862.5</v>
      </c>
      <c r="AJ71" s="38">
        <v>16102.27</v>
      </c>
      <c r="AK71" s="38">
        <v>17446.2</v>
      </c>
      <c r="AL71" s="38">
        <v>17821.64</v>
      </c>
      <c r="AM71" s="38">
        <v>19308</v>
      </c>
      <c r="AN71" s="38">
        <v>21098.26</v>
      </c>
      <c r="AO71" s="129">
        <v>22543.75</v>
      </c>
      <c r="AP71" s="37">
        <v>3858.63</v>
      </c>
      <c r="AQ71" s="38">
        <v>5285.49</v>
      </c>
      <c r="AR71" s="38">
        <v>3575.88</v>
      </c>
      <c r="AS71" s="38">
        <v>5069.87</v>
      </c>
      <c r="AT71" s="38">
        <v>7647.61</v>
      </c>
      <c r="AU71" s="38">
        <v>3602</v>
      </c>
      <c r="AV71" s="38">
        <v>2040.74</v>
      </c>
      <c r="AW71" s="39">
        <v>6959.93</v>
      </c>
      <c r="AX71" s="253">
        <v>14652.25</v>
      </c>
      <c r="AY71" s="40">
        <f t="shared" si="33"/>
        <v>0.30749485998438075</v>
      </c>
      <c r="AZ71" s="41">
        <f t="shared" si="34"/>
        <v>0.44556290832455214</v>
      </c>
      <c r="BA71" s="41">
        <f t="shared" si="35"/>
        <v>0.22207303690721866</v>
      </c>
      <c r="BB71" s="41">
        <f t="shared" si="36"/>
        <v>0.29060024532562961</v>
      </c>
      <c r="BC71" s="41">
        <f t="shared" si="37"/>
        <v>0.4291193178630025</v>
      </c>
      <c r="BD71" s="41">
        <f t="shared" si="77"/>
        <v>0.18655479593950694</v>
      </c>
      <c r="BE71" s="41">
        <f t="shared" si="74"/>
        <v>9.6725511961649926E-2</v>
      </c>
      <c r="BF71" s="130">
        <f t="shared" si="71"/>
        <v>0.30872991405600225</v>
      </c>
      <c r="BG71" s="33" t="s">
        <v>188</v>
      </c>
      <c r="BH71" s="43">
        <f t="shared" si="75"/>
        <v>13.806804834017139</v>
      </c>
      <c r="BI71" s="43">
        <f t="shared" si="75"/>
        <v>-22.34898714173335</v>
      </c>
      <c r="BJ71" s="43">
        <f t="shared" si="75"/>
        <v>6.8527208418410952</v>
      </c>
      <c r="BK71" s="43">
        <f t="shared" si="75"/>
        <v>13.85190725373729</v>
      </c>
      <c r="BL71" s="43">
        <f t="shared" si="78"/>
        <v>-24.256452192349556</v>
      </c>
      <c r="BM71" s="43">
        <f t="shared" si="78"/>
        <v>-8.9829283977857006</v>
      </c>
      <c r="BN71" s="131">
        <f t="shared" si="63"/>
        <v>21.200440209435236</v>
      </c>
      <c r="BO71" s="40">
        <f t="shared" si="76"/>
        <v>1.7241379310344827E-2</v>
      </c>
      <c r="BP71" s="41">
        <f t="shared" si="73"/>
        <v>0</v>
      </c>
      <c r="BQ71" s="41">
        <f t="shared" si="73"/>
        <v>0</v>
      </c>
      <c r="BR71" s="41">
        <f>U71/M71</f>
        <v>4.5454545454545456E-2</v>
      </c>
      <c r="BS71" s="41">
        <f t="shared" si="65"/>
        <v>8.6956521739130432E-2</v>
      </c>
      <c r="BT71" s="42">
        <f t="shared" si="72"/>
        <v>2.2222222222222223E-2</v>
      </c>
      <c r="BU71" s="260">
        <f t="shared" si="66"/>
        <v>0.13333333333333333</v>
      </c>
      <c r="BV71" s="260">
        <f t="shared" si="67"/>
        <v>0.1111111111111111</v>
      </c>
      <c r="BW71" s="260">
        <f t="shared" si="68"/>
        <v>0.26666666666666666</v>
      </c>
      <c r="BX71" s="260"/>
      <c r="BY71" s="290">
        <f t="shared" si="70"/>
        <v>-2.1739130434782608E-2</v>
      </c>
      <c r="BZ71" s="40"/>
      <c r="CA71" s="42" t="s">
        <v>322</v>
      </c>
      <c r="CB71" s="40"/>
      <c r="CC71" s="300" t="s">
        <v>322</v>
      </c>
      <c r="CD71" s="324"/>
      <c r="CE71" s="294" t="s">
        <v>322</v>
      </c>
      <c r="CF71" s="294"/>
      <c r="CG71" s="300" t="s">
        <v>322</v>
      </c>
    </row>
    <row r="72" spans="1:85" s="9" customFormat="1" x14ac:dyDescent="0.25">
      <c r="A72" s="12">
        <v>34</v>
      </c>
      <c r="B72" s="17" t="s">
        <v>337</v>
      </c>
      <c r="C72" s="2">
        <v>0</v>
      </c>
      <c r="D72" s="3">
        <v>0</v>
      </c>
      <c r="E72" s="3">
        <v>0</v>
      </c>
      <c r="F72" s="3">
        <v>0</v>
      </c>
      <c r="G72" s="3">
        <v>0</v>
      </c>
      <c r="H72" s="4">
        <v>2</v>
      </c>
      <c r="I72" s="6">
        <v>38</v>
      </c>
      <c r="J72" s="2">
        <v>139</v>
      </c>
      <c r="K72" s="3">
        <v>180</v>
      </c>
      <c r="L72" s="3">
        <v>219</v>
      </c>
      <c r="M72" s="3">
        <v>245</v>
      </c>
      <c r="N72" s="3">
        <v>221</v>
      </c>
      <c r="O72" s="104">
        <v>237</v>
      </c>
      <c r="P72" s="2">
        <v>5</v>
      </c>
      <c r="Q72" s="3">
        <v>7</v>
      </c>
      <c r="R72" s="3">
        <v>15</v>
      </c>
      <c r="S72" s="3">
        <v>18</v>
      </c>
      <c r="T72" s="3">
        <v>20</v>
      </c>
      <c r="U72" s="3">
        <v>19</v>
      </c>
      <c r="V72" s="3">
        <v>25</v>
      </c>
      <c r="W72" s="104">
        <v>33</v>
      </c>
      <c r="X72" s="245">
        <v>12</v>
      </c>
      <c r="Y72" s="6">
        <v>30</v>
      </c>
      <c r="Z72" s="2"/>
      <c r="AA72" s="3"/>
      <c r="AB72" s="3"/>
      <c r="AC72" s="3"/>
      <c r="AD72" s="3"/>
      <c r="AE72" s="44">
        <v>42.58</v>
      </c>
      <c r="AF72" s="44">
        <v>44.95</v>
      </c>
      <c r="AG72" s="108">
        <v>41.12</v>
      </c>
      <c r="AH72" s="19">
        <v>335753</v>
      </c>
      <c r="AI72" s="20">
        <v>317684</v>
      </c>
      <c r="AJ72" s="20">
        <v>414698</v>
      </c>
      <c r="AK72" s="20">
        <v>400623</v>
      </c>
      <c r="AL72" s="20">
        <v>464020</v>
      </c>
      <c r="AM72" s="20">
        <v>519687</v>
      </c>
      <c r="AN72" s="20">
        <v>595987.27</v>
      </c>
      <c r="AO72" s="152">
        <v>554389</v>
      </c>
      <c r="AP72" s="19">
        <v>28738</v>
      </c>
      <c r="AQ72" s="20">
        <v>27938</v>
      </c>
      <c r="AR72" s="20">
        <v>36736</v>
      </c>
      <c r="AS72" s="20">
        <v>79444</v>
      </c>
      <c r="AT72" s="20">
        <v>113228</v>
      </c>
      <c r="AU72" s="20">
        <v>26058</v>
      </c>
      <c r="AV72" s="20">
        <v>30145.599999999999</v>
      </c>
      <c r="AW72" s="21">
        <v>31643</v>
      </c>
      <c r="AX72" s="254">
        <v>180247</v>
      </c>
      <c r="AY72" s="45">
        <f t="shared" si="33"/>
        <v>8.5592682716163368E-2</v>
      </c>
      <c r="AZ72" s="46">
        <f t="shared" si="34"/>
        <v>8.7942735548532505E-2</v>
      </c>
      <c r="BA72" s="46">
        <f t="shared" si="35"/>
        <v>8.8584946153586461E-2</v>
      </c>
      <c r="BB72" s="46">
        <f t="shared" si="36"/>
        <v>0.19830114596515927</v>
      </c>
      <c r="BC72" s="46">
        <f t="shared" si="37"/>
        <v>0.24401534416619974</v>
      </c>
      <c r="BD72" s="46">
        <f t="shared" si="77"/>
        <v>5.0141719919874851E-2</v>
      </c>
      <c r="BE72" s="46">
        <f t="shared" si="74"/>
        <v>5.0580946133295765E-2</v>
      </c>
      <c r="BF72" s="153">
        <f t="shared" si="71"/>
        <v>5.707725081125347E-2</v>
      </c>
      <c r="BG72" s="2" t="s">
        <v>188</v>
      </c>
      <c r="BH72" s="48">
        <f t="shared" si="75"/>
        <v>0.23500528323691372</v>
      </c>
      <c r="BI72" s="48">
        <f t="shared" si="75"/>
        <v>6.4221060505395555E-2</v>
      </c>
      <c r="BJ72" s="48">
        <f t="shared" si="75"/>
        <v>10.97161998115728</v>
      </c>
      <c r="BK72" s="48">
        <f t="shared" si="75"/>
        <v>4.5714198201040475</v>
      </c>
      <c r="BL72" s="48">
        <f t="shared" si="78"/>
        <v>-19.387362424632489</v>
      </c>
      <c r="BM72" s="48">
        <f t="shared" si="78"/>
        <v>4.3922621342091378E-2</v>
      </c>
      <c r="BN72" s="154">
        <f t="shared" si="63"/>
        <v>0.64963046779577049</v>
      </c>
      <c r="BO72" s="45">
        <f t="shared" si="76"/>
        <v>0.1079136690647482</v>
      </c>
      <c r="BP72" s="46">
        <f t="shared" si="73"/>
        <v>0.1</v>
      </c>
      <c r="BQ72" s="46">
        <f t="shared" si="73"/>
        <v>9.1324200913242004E-2</v>
      </c>
      <c r="BR72" s="46">
        <f>U72/M72</f>
        <v>7.7551020408163265E-2</v>
      </c>
      <c r="BS72" s="46">
        <f t="shared" si="65"/>
        <v>0.11312217194570136</v>
      </c>
      <c r="BT72" s="47">
        <f t="shared" si="72"/>
        <v>0.13924050632911392</v>
      </c>
      <c r="BU72" s="261">
        <f t="shared" si="66"/>
        <v>5.0632911392405063E-2</v>
      </c>
      <c r="BV72" s="261">
        <f t="shared" si="67"/>
        <v>0.12658227848101267</v>
      </c>
      <c r="BW72" s="261">
        <f t="shared" si="68"/>
        <v>0.31645569620253167</v>
      </c>
      <c r="BX72" s="261">
        <f t="shared" si="69"/>
        <v>-8.5205784204671967E-2</v>
      </c>
      <c r="BY72" s="239">
        <f t="shared" si="70"/>
        <v>7.2398190045248875E-2</v>
      </c>
      <c r="BZ72" s="45"/>
      <c r="CA72" s="47"/>
      <c r="CB72" s="45"/>
      <c r="CC72" s="301" t="s">
        <v>322</v>
      </c>
      <c r="CD72" s="325" t="s">
        <v>322</v>
      </c>
      <c r="CE72" s="127"/>
      <c r="CF72" s="127"/>
      <c r="CG72" s="301"/>
    </row>
    <row r="73" spans="1:85" s="14" customFormat="1" x14ac:dyDescent="0.25">
      <c r="A73" s="13">
        <v>35</v>
      </c>
      <c r="B73" s="50" t="s">
        <v>360</v>
      </c>
      <c r="C73" s="51">
        <v>18</v>
      </c>
      <c r="D73" s="52">
        <v>18</v>
      </c>
      <c r="E73" s="52">
        <v>18</v>
      </c>
      <c r="F73" s="52"/>
      <c r="G73" s="52"/>
      <c r="H73" s="53">
        <v>17</v>
      </c>
      <c r="I73" s="241">
        <v>0</v>
      </c>
      <c r="J73" s="51">
        <v>119</v>
      </c>
      <c r="K73" s="52">
        <v>167</v>
      </c>
      <c r="L73" s="52">
        <v>170</v>
      </c>
      <c r="M73" s="52"/>
      <c r="N73" s="52"/>
      <c r="O73" s="105"/>
      <c r="P73" s="51">
        <v>0</v>
      </c>
      <c r="Q73" s="52">
        <v>1</v>
      </c>
      <c r="R73" s="52">
        <v>0</v>
      </c>
      <c r="S73" s="52">
        <v>0</v>
      </c>
      <c r="T73" s="52">
        <v>4</v>
      </c>
      <c r="U73" s="52"/>
      <c r="V73" s="52"/>
      <c r="W73" s="105">
        <v>0</v>
      </c>
      <c r="X73" s="246">
        <v>0</v>
      </c>
      <c r="Y73" s="241">
        <v>32</v>
      </c>
      <c r="Z73" s="68">
        <f>(28.03+33.38+32.2)/3</f>
        <v>31.203333333333337</v>
      </c>
      <c r="AA73" s="54">
        <f>(32.2+40.45)/2</f>
        <v>36.325000000000003</v>
      </c>
      <c r="AB73" s="52"/>
      <c r="AC73" s="52"/>
      <c r="AD73" s="52"/>
      <c r="AE73" s="54"/>
      <c r="AF73" s="54"/>
      <c r="AG73" s="107">
        <v>50.87</v>
      </c>
      <c r="AH73" s="191">
        <v>130342</v>
      </c>
      <c r="AI73" s="55">
        <v>138359</v>
      </c>
      <c r="AJ73" s="55">
        <v>172517</v>
      </c>
      <c r="AK73" s="55">
        <v>254408</v>
      </c>
      <c r="AL73" s="55">
        <v>221831</v>
      </c>
      <c r="AM73" s="55"/>
      <c r="AN73" s="55"/>
      <c r="AO73" s="141">
        <v>224945</v>
      </c>
      <c r="AP73" s="191">
        <v>3808</v>
      </c>
      <c r="AQ73" s="55">
        <v>4201</v>
      </c>
      <c r="AR73" s="55">
        <v>6449</v>
      </c>
      <c r="AS73" s="55">
        <v>19035</v>
      </c>
      <c r="AT73" s="55">
        <v>28459</v>
      </c>
      <c r="AU73" s="55"/>
      <c r="AV73" s="55"/>
      <c r="AW73" s="56">
        <v>1035</v>
      </c>
      <c r="AX73" s="255"/>
      <c r="AY73" s="197">
        <f t="shared" si="33"/>
        <v>2.9215448589096377E-2</v>
      </c>
      <c r="AZ73" s="57">
        <f t="shared" si="34"/>
        <v>3.0363041074306697E-2</v>
      </c>
      <c r="BA73" s="57">
        <f t="shared" si="35"/>
        <v>3.7381823240608174E-2</v>
      </c>
      <c r="BB73" s="57">
        <f t="shared" si="36"/>
        <v>7.4820760353448007E-2</v>
      </c>
      <c r="BC73" s="57">
        <f t="shared" si="37"/>
        <v>0.12829135693388211</v>
      </c>
      <c r="BD73" s="57"/>
      <c r="BE73" s="57"/>
      <c r="BF73" s="136">
        <f t="shared" si="71"/>
        <v>4.6011247193758478E-3</v>
      </c>
      <c r="BG73" s="51" t="s">
        <v>188</v>
      </c>
      <c r="BH73" s="59">
        <f t="shared" si="75"/>
        <v>0.11475924852103192</v>
      </c>
      <c r="BI73" s="59">
        <f t="shared" si="75"/>
        <v>0.70187821663014771</v>
      </c>
      <c r="BJ73" s="59">
        <f t="shared" si="75"/>
        <v>3.7438937112839832</v>
      </c>
      <c r="BK73" s="59">
        <f t="shared" si="75"/>
        <v>5.3470596580434098</v>
      </c>
      <c r="BL73" s="59"/>
      <c r="BM73" s="59"/>
      <c r="BN73" s="144"/>
      <c r="BO73" s="197">
        <f t="shared" si="76"/>
        <v>0</v>
      </c>
      <c r="BP73" s="57">
        <f t="shared" si="73"/>
        <v>0</v>
      </c>
      <c r="BQ73" s="57">
        <f t="shared" si="73"/>
        <v>2.3529411764705882E-2</v>
      </c>
      <c r="BR73" s="57"/>
      <c r="BS73" s="57"/>
      <c r="BT73" s="58"/>
      <c r="BU73" s="124"/>
      <c r="BV73" s="124"/>
      <c r="BW73" s="124"/>
      <c r="BX73" s="124"/>
      <c r="BY73" s="291"/>
      <c r="BZ73" s="197"/>
      <c r="CA73" s="58"/>
      <c r="CB73" s="197"/>
      <c r="CC73" s="302"/>
      <c r="CD73" s="326"/>
      <c r="CE73" s="126"/>
      <c r="CF73" s="126" t="s">
        <v>322</v>
      </c>
      <c r="CG73" s="302"/>
    </row>
    <row r="74" spans="1:85" s="14" customFormat="1" x14ac:dyDescent="0.25">
      <c r="A74" s="13">
        <v>36</v>
      </c>
      <c r="B74" s="50" t="s">
        <v>268</v>
      </c>
      <c r="C74" s="51"/>
      <c r="D74" s="52"/>
      <c r="E74" s="52"/>
      <c r="F74" s="52"/>
      <c r="G74" s="52">
        <v>0</v>
      </c>
      <c r="H74" s="53">
        <v>0</v>
      </c>
      <c r="I74" s="241">
        <v>7</v>
      </c>
      <c r="J74" s="51"/>
      <c r="K74" s="52"/>
      <c r="L74" s="52"/>
      <c r="M74" s="52"/>
      <c r="N74" s="52">
        <v>21</v>
      </c>
      <c r="O74" s="105">
        <v>76</v>
      </c>
      <c r="P74" s="51"/>
      <c r="Q74" s="52"/>
      <c r="R74" s="52"/>
      <c r="S74" s="52"/>
      <c r="T74" s="52"/>
      <c r="U74" s="52"/>
      <c r="V74" s="52">
        <v>1</v>
      </c>
      <c r="W74" s="105">
        <v>4</v>
      </c>
      <c r="X74" s="246">
        <v>19</v>
      </c>
      <c r="Y74" s="241">
        <v>2</v>
      </c>
      <c r="Z74" s="51"/>
      <c r="AA74" s="52"/>
      <c r="AB74" s="52"/>
      <c r="AC74" s="52"/>
      <c r="AD74" s="52"/>
      <c r="AE74" s="54"/>
      <c r="AF74" s="54">
        <v>33</v>
      </c>
      <c r="AG74" s="107">
        <v>31.98</v>
      </c>
      <c r="AH74" s="191"/>
      <c r="AI74" s="55"/>
      <c r="AJ74" s="55"/>
      <c r="AK74" s="55"/>
      <c r="AL74" s="55"/>
      <c r="AM74" s="55"/>
      <c r="AN74" s="55">
        <v>42542</v>
      </c>
      <c r="AO74" s="141">
        <v>44603</v>
      </c>
      <c r="AP74" s="191"/>
      <c r="AQ74" s="55"/>
      <c r="AR74" s="55"/>
      <c r="AS74" s="55"/>
      <c r="AT74" s="55"/>
      <c r="AU74" s="55"/>
      <c r="AV74" s="55">
        <v>4863</v>
      </c>
      <c r="AW74" s="56">
        <v>5156</v>
      </c>
      <c r="AX74" s="255">
        <v>17753</v>
      </c>
      <c r="AY74" s="197"/>
      <c r="AZ74" s="57"/>
      <c r="BA74" s="57"/>
      <c r="BB74" s="57"/>
      <c r="BC74" s="57"/>
      <c r="BD74" s="57"/>
      <c r="BE74" s="57">
        <f t="shared" si="74"/>
        <v>0.11431056367824738</v>
      </c>
      <c r="BF74" s="136">
        <f t="shared" si="71"/>
        <v>0.1155976055422281</v>
      </c>
      <c r="BG74" s="51"/>
      <c r="BH74" s="59"/>
      <c r="BI74" s="59"/>
      <c r="BJ74" s="59"/>
      <c r="BK74" s="59"/>
      <c r="BL74" s="59"/>
      <c r="BM74" s="59"/>
      <c r="BN74" s="144">
        <f t="shared" si="63"/>
        <v>0.1287041863980723</v>
      </c>
      <c r="BO74" s="197"/>
      <c r="BP74" s="57"/>
      <c r="BQ74" s="57"/>
      <c r="BR74" s="57"/>
      <c r="BS74" s="57">
        <f>V74/N74</f>
        <v>4.7619047619047616E-2</v>
      </c>
      <c r="BT74" s="58">
        <f t="shared" si="72"/>
        <v>5.2631578947368418E-2</v>
      </c>
      <c r="BU74" s="124">
        <f t="shared" si="66"/>
        <v>0.25</v>
      </c>
      <c r="BV74" s="124">
        <f t="shared" si="67"/>
        <v>2.6315789473684209E-2</v>
      </c>
      <c r="BW74" s="124">
        <f t="shared" si="68"/>
        <v>0.32894736842105265</v>
      </c>
      <c r="BX74" s="124">
        <f t="shared" si="69"/>
        <v>-3.0909090909090896E-2</v>
      </c>
      <c r="BY74" s="291">
        <f t="shared" si="70"/>
        <v>2.6190476190476191</v>
      </c>
      <c r="BZ74" s="197"/>
      <c r="CA74" s="58"/>
      <c r="CB74" s="197"/>
      <c r="CC74" s="302" t="s">
        <v>322</v>
      </c>
      <c r="CD74" s="326"/>
      <c r="CE74" s="126" t="s">
        <v>322</v>
      </c>
      <c r="CF74" s="126"/>
      <c r="CG74" s="302" t="s">
        <v>322</v>
      </c>
    </row>
    <row r="75" spans="1:85" s="11" customFormat="1" x14ac:dyDescent="0.25">
      <c r="A75" s="10"/>
      <c r="B75" s="32" t="s">
        <v>342</v>
      </c>
      <c r="C75" s="33"/>
      <c r="D75" s="34"/>
      <c r="E75" s="34"/>
      <c r="F75" s="34"/>
      <c r="G75" s="34">
        <v>0</v>
      </c>
      <c r="H75" s="35">
        <v>4</v>
      </c>
      <c r="I75" s="36">
        <v>0</v>
      </c>
      <c r="J75" s="33"/>
      <c r="K75" s="34"/>
      <c r="L75" s="34"/>
      <c r="M75" s="34"/>
      <c r="N75" s="34">
        <v>12</v>
      </c>
      <c r="O75" s="72">
        <v>55</v>
      </c>
      <c r="P75" s="33"/>
      <c r="Q75" s="34"/>
      <c r="R75" s="34"/>
      <c r="S75" s="34"/>
      <c r="T75" s="34"/>
      <c r="U75" s="34"/>
      <c r="V75" s="34">
        <v>0</v>
      </c>
      <c r="W75" s="72">
        <v>5</v>
      </c>
      <c r="X75" s="244">
        <v>10</v>
      </c>
      <c r="Y75" s="36">
        <v>2</v>
      </c>
      <c r="Z75" s="33"/>
      <c r="AA75" s="34"/>
      <c r="AB75" s="34"/>
      <c r="AC75" s="34"/>
      <c r="AD75" s="34"/>
      <c r="AE75" s="70"/>
      <c r="AF75" s="70">
        <v>41.66</v>
      </c>
      <c r="AG75" s="109">
        <v>41.66</v>
      </c>
      <c r="AH75" s="37"/>
      <c r="AI75" s="38"/>
      <c r="AJ75" s="38"/>
      <c r="AK75" s="38"/>
      <c r="AL75" s="38"/>
      <c r="AM75" s="38"/>
      <c r="AN75" s="38">
        <v>13263</v>
      </c>
      <c r="AO75" s="129">
        <v>13678</v>
      </c>
      <c r="AP75" s="37"/>
      <c r="AQ75" s="38"/>
      <c r="AR75" s="38"/>
      <c r="AS75" s="38"/>
      <c r="AT75" s="38"/>
      <c r="AU75" s="38"/>
      <c r="AV75" s="38">
        <v>1924</v>
      </c>
      <c r="AW75" s="39">
        <v>4177</v>
      </c>
      <c r="AX75" s="253">
        <v>17204</v>
      </c>
      <c r="AY75" s="40"/>
      <c r="AZ75" s="41"/>
      <c r="BA75" s="41"/>
      <c r="BB75" s="41"/>
      <c r="BC75" s="41"/>
      <c r="BD75" s="41"/>
      <c r="BE75" s="41">
        <f t="shared" si="74"/>
        <v>0.14506521903038527</v>
      </c>
      <c r="BF75" s="130">
        <f t="shared" si="71"/>
        <v>0.30538090364088316</v>
      </c>
      <c r="BG75" s="33"/>
      <c r="BH75" s="43"/>
      <c r="BI75" s="43"/>
      <c r="BJ75" s="43"/>
      <c r="BK75" s="43"/>
      <c r="BL75" s="43"/>
      <c r="BM75" s="43"/>
      <c r="BN75" s="131">
        <f t="shared" si="63"/>
        <v>16.03156846104979</v>
      </c>
      <c r="BO75" s="40"/>
      <c r="BP75" s="41"/>
      <c r="BQ75" s="41"/>
      <c r="BR75" s="41"/>
      <c r="BS75" s="41">
        <f>V75/N75</f>
        <v>0</v>
      </c>
      <c r="BT75" s="42">
        <f t="shared" si="72"/>
        <v>9.0909090909090912E-2</v>
      </c>
      <c r="BU75" s="260">
        <f t="shared" si="66"/>
        <v>0.18181818181818182</v>
      </c>
      <c r="BV75" s="260">
        <f t="shared" si="67"/>
        <v>3.6363636363636362E-2</v>
      </c>
      <c r="BW75" s="260">
        <f t="shared" si="68"/>
        <v>0.30909090909090908</v>
      </c>
      <c r="BX75" s="260">
        <f t="shared" si="69"/>
        <v>0</v>
      </c>
      <c r="BY75" s="290">
        <f t="shared" si="70"/>
        <v>3.5833333333333335</v>
      </c>
      <c r="BZ75" s="40"/>
      <c r="CA75" s="42"/>
      <c r="CB75" s="40"/>
      <c r="CC75" s="300" t="s">
        <v>322</v>
      </c>
      <c r="CD75" s="324" t="s">
        <v>322</v>
      </c>
      <c r="CE75" s="294"/>
      <c r="CF75" s="294"/>
      <c r="CG75" s="300" t="s">
        <v>322</v>
      </c>
    </row>
    <row r="76" spans="1:85" s="14" customFormat="1" x14ac:dyDescent="0.25">
      <c r="A76" s="13">
        <v>37</v>
      </c>
      <c r="B76" s="50" t="s">
        <v>18</v>
      </c>
      <c r="C76" s="51">
        <v>0</v>
      </c>
      <c r="D76" s="52">
        <v>0</v>
      </c>
      <c r="E76" s="52">
        <v>0</v>
      </c>
      <c r="F76" s="52"/>
      <c r="G76" s="52"/>
      <c r="H76" s="53"/>
      <c r="I76" s="241"/>
      <c r="J76" s="51">
        <v>3</v>
      </c>
      <c r="K76" s="52">
        <v>49</v>
      </c>
      <c r="L76" s="52">
        <v>118</v>
      </c>
      <c r="M76" s="52"/>
      <c r="N76" s="52"/>
      <c r="O76" s="105"/>
      <c r="P76" s="51">
        <v>0</v>
      </c>
      <c r="Q76" s="52">
        <v>0</v>
      </c>
      <c r="R76" s="52">
        <v>3</v>
      </c>
      <c r="S76" s="52">
        <v>0</v>
      </c>
      <c r="T76" s="52">
        <v>0</v>
      </c>
      <c r="U76" s="52"/>
      <c r="V76" s="52"/>
      <c r="W76" s="105"/>
      <c r="X76" s="246"/>
      <c r="Y76" s="241"/>
      <c r="Z76" s="51">
        <v>38.090000000000003</v>
      </c>
      <c r="AA76" s="52">
        <v>38.090000000000003</v>
      </c>
      <c r="AB76" s="52">
        <v>38.090000000000003</v>
      </c>
      <c r="AC76" s="52">
        <v>38.090000000000003</v>
      </c>
      <c r="AD76" s="52">
        <v>38.090000000000003</v>
      </c>
      <c r="AE76" s="54"/>
      <c r="AF76" s="54"/>
      <c r="AG76" s="107"/>
      <c r="AH76" s="191"/>
      <c r="AI76" s="55"/>
      <c r="AJ76" s="55">
        <v>7907</v>
      </c>
      <c r="AK76" s="55">
        <v>8799</v>
      </c>
      <c r="AL76" s="55">
        <v>130580</v>
      </c>
      <c r="AM76" s="55"/>
      <c r="AN76" s="55"/>
      <c r="AO76" s="141"/>
      <c r="AP76" s="191"/>
      <c r="AQ76" s="55"/>
      <c r="AR76" s="55">
        <v>3334</v>
      </c>
      <c r="AS76" s="55">
        <v>5155</v>
      </c>
      <c r="AT76" s="55">
        <v>27124</v>
      </c>
      <c r="AU76" s="55"/>
      <c r="AV76" s="55"/>
      <c r="AW76" s="56"/>
      <c r="AX76" s="255"/>
      <c r="AY76" s="197"/>
      <c r="AZ76" s="57"/>
      <c r="BA76" s="57">
        <f t="shared" si="35"/>
        <v>0.42165170102440874</v>
      </c>
      <c r="BB76" s="57">
        <f t="shared" si="36"/>
        <v>0.5858620297761109</v>
      </c>
      <c r="BC76" s="57">
        <f t="shared" si="37"/>
        <v>0.20771940572828917</v>
      </c>
      <c r="BD76" s="57"/>
      <c r="BE76" s="57"/>
      <c r="BF76" s="136"/>
      <c r="BG76" s="51" t="s">
        <v>188</v>
      </c>
      <c r="BH76" s="59"/>
      <c r="BI76" s="59"/>
      <c r="BJ76" s="59">
        <f t="shared" ref="BJ76:BK79" si="79">(BB76-BA76)*100</f>
        <v>16.421032875170216</v>
      </c>
      <c r="BK76" s="59">
        <f t="shared" si="79"/>
        <v>-37.81426240478217</v>
      </c>
      <c r="BL76" s="59"/>
      <c r="BM76" s="59"/>
      <c r="BN76" s="144"/>
      <c r="BO76" s="197">
        <f t="shared" ref="BO76:BQ79" si="80">R76/J76</f>
        <v>1</v>
      </c>
      <c r="BP76" s="57">
        <f t="shared" si="80"/>
        <v>0</v>
      </c>
      <c r="BQ76" s="57">
        <f t="shared" si="80"/>
        <v>0</v>
      </c>
      <c r="BR76" s="57"/>
      <c r="BS76" s="57"/>
      <c r="BT76" s="58"/>
      <c r="BU76" s="124"/>
      <c r="BV76" s="124"/>
      <c r="BW76" s="124"/>
      <c r="BX76" s="124"/>
      <c r="BY76" s="291"/>
      <c r="BZ76" s="197"/>
      <c r="CA76" s="58"/>
      <c r="CB76" s="197"/>
      <c r="CC76" s="302"/>
      <c r="CD76" s="326"/>
      <c r="CE76" s="126"/>
      <c r="CF76" s="126"/>
      <c r="CG76" s="302"/>
    </row>
    <row r="77" spans="1:85" s="9" customFormat="1" x14ac:dyDescent="0.25">
      <c r="A77" s="12"/>
      <c r="B77" s="17" t="s">
        <v>92</v>
      </c>
      <c r="C77" s="2">
        <v>39</v>
      </c>
      <c r="D77" s="3">
        <v>39</v>
      </c>
      <c r="E77" s="3">
        <v>39</v>
      </c>
      <c r="F77" s="3"/>
      <c r="G77" s="3"/>
      <c r="H77" s="4"/>
      <c r="I77" s="6"/>
      <c r="J77" s="2">
        <v>442</v>
      </c>
      <c r="K77" s="3">
        <v>548</v>
      </c>
      <c r="L77" s="3">
        <v>583</v>
      </c>
      <c r="M77" s="3"/>
      <c r="N77" s="3"/>
      <c r="O77" s="104"/>
      <c r="P77" s="2">
        <v>8</v>
      </c>
      <c r="Q77" s="3">
        <v>25</v>
      </c>
      <c r="R77" s="3">
        <v>36</v>
      </c>
      <c r="S77" s="3">
        <v>24</v>
      </c>
      <c r="T77" s="3">
        <v>23</v>
      </c>
      <c r="U77" s="3"/>
      <c r="V77" s="3"/>
      <c r="W77" s="104"/>
      <c r="X77" s="245"/>
      <c r="Y77" s="6"/>
      <c r="Z77" s="5">
        <f>AVERAGE((26.18+22.82+27.31)/3)</f>
        <v>25.436666666666667</v>
      </c>
      <c r="AA77" s="44">
        <f>AVERAGE((32.58+33.34+34.11)/3)</f>
        <v>33.343333333333334</v>
      </c>
      <c r="AB77" s="44">
        <f>AVERAGE((33.34+35.39+42.05)/3)</f>
        <v>36.926666666666669</v>
      </c>
      <c r="AC77" s="44">
        <f>AVERAGE((38.01+35.84+35.21)/3)</f>
        <v>36.353333333333332</v>
      </c>
      <c r="AD77" s="44">
        <f>AVERAGE((37.08+37.7+39.57)/3)</f>
        <v>38.116666666666667</v>
      </c>
      <c r="AE77" s="44"/>
      <c r="AF77" s="44"/>
      <c r="AG77" s="108"/>
      <c r="AH77" s="19">
        <v>373453.39</v>
      </c>
      <c r="AI77" s="20">
        <v>377727.75</v>
      </c>
      <c r="AJ77" s="20">
        <v>463318.43</v>
      </c>
      <c r="AK77" s="20">
        <v>550567.81999999995</v>
      </c>
      <c r="AL77" s="20">
        <v>510419.5</v>
      </c>
      <c r="AM77" s="20"/>
      <c r="AN77" s="20"/>
      <c r="AO77" s="152"/>
      <c r="AP77" s="19">
        <v>38575.379999999997</v>
      </c>
      <c r="AQ77" s="20">
        <v>32247.25</v>
      </c>
      <c r="AR77" s="20">
        <v>39218.379999999997</v>
      </c>
      <c r="AS77" s="20">
        <v>71473.72</v>
      </c>
      <c r="AT77" s="20">
        <v>127580.86</v>
      </c>
      <c r="AU77" s="20"/>
      <c r="AV77" s="20"/>
      <c r="AW77" s="21"/>
      <c r="AX77" s="254"/>
      <c r="AY77" s="45">
        <f t="shared" si="33"/>
        <v>0.10329369349144212</v>
      </c>
      <c r="AZ77" s="46">
        <f t="shared" si="34"/>
        <v>8.5371673116417843E-2</v>
      </c>
      <c r="BA77" s="46">
        <f t="shared" si="35"/>
        <v>8.4646708312466651E-2</v>
      </c>
      <c r="BB77" s="46">
        <f t="shared" si="36"/>
        <v>0.12981819387845808</v>
      </c>
      <c r="BC77" s="46">
        <f t="shared" si="37"/>
        <v>0.24995295046525456</v>
      </c>
      <c r="BD77" s="46"/>
      <c r="BE77" s="46"/>
      <c r="BF77" s="153"/>
      <c r="BG77" s="2" t="s">
        <v>188</v>
      </c>
      <c r="BH77" s="48">
        <f t="shared" ref="BH77:BI79" si="81">(AZ77-AY77)*100</f>
        <v>-1.7922020375024272</v>
      </c>
      <c r="BI77" s="48">
        <f t="shared" si="81"/>
        <v>-7.2496480395119189E-2</v>
      </c>
      <c r="BJ77" s="48">
        <f t="shared" si="79"/>
        <v>4.5171485565991434</v>
      </c>
      <c r="BK77" s="48">
        <f t="shared" si="79"/>
        <v>12.013475658679647</v>
      </c>
      <c r="BL77" s="48"/>
      <c r="BM77" s="48"/>
      <c r="BN77" s="154"/>
      <c r="BO77" s="45">
        <f t="shared" si="80"/>
        <v>8.1447963800904979E-2</v>
      </c>
      <c r="BP77" s="46">
        <f t="shared" si="80"/>
        <v>4.3795620437956206E-2</v>
      </c>
      <c r="BQ77" s="46">
        <f t="shared" si="80"/>
        <v>3.9451114922813037E-2</v>
      </c>
      <c r="BR77" s="46"/>
      <c r="BS77" s="46"/>
      <c r="BT77" s="47"/>
      <c r="BU77" s="261"/>
      <c r="BV77" s="261"/>
      <c r="BW77" s="261"/>
      <c r="BX77" s="261"/>
      <c r="BY77" s="239"/>
      <c r="BZ77" s="45"/>
      <c r="CA77" s="47"/>
      <c r="CB77" s="45"/>
      <c r="CC77" s="301"/>
      <c r="CD77" s="325"/>
      <c r="CE77" s="127"/>
      <c r="CF77" s="127"/>
      <c r="CG77" s="301"/>
    </row>
    <row r="78" spans="1:85" s="14" customFormat="1" x14ac:dyDescent="0.25">
      <c r="A78" s="13">
        <v>38</v>
      </c>
      <c r="B78" s="50" t="s">
        <v>333</v>
      </c>
      <c r="C78" s="51">
        <v>0</v>
      </c>
      <c r="D78" s="52">
        <v>0</v>
      </c>
      <c r="E78" s="52">
        <v>0</v>
      </c>
      <c r="F78" s="52">
        <v>0</v>
      </c>
      <c r="G78" s="52">
        <v>8</v>
      </c>
      <c r="H78" s="53">
        <v>0</v>
      </c>
      <c r="I78" s="241">
        <v>8</v>
      </c>
      <c r="J78" s="51">
        <v>74</v>
      </c>
      <c r="K78" s="52">
        <v>111</v>
      </c>
      <c r="L78" s="52">
        <v>117</v>
      </c>
      <c r="M78" s="52">
        <v>36</v>
      </c>
      <c r="N78" s="52">
        <v>42</v>
      </c>
      <c r="O78" s="105">
        <v>47</v>
      </c>
      <c r="P78" s="51">
        <v>0</v>
      </c>
      <c r="Q78" s="52">
        <v>7</v>
      </c>
      <c r="R78" s="52">
        <v>0</v>
      </c>
      <c r="S78" s="52">
        <v>33</v>
      </c>
      <c r="T78" s="52">
        <v>24</v>
      </c>
      <c r="U78" s="52">
        <v>3</v>
      </c>
      <c r="V78" s="52">
        <v>8</v>
      </c>
      <c r="W78" s="105">
        <v>4</v>
      </c>
      <c r="X78" s="246">
        <v>0</v>
      </c>
      <c r="Y78" s="241">
        <v>22</v>
      </c>
      <c r="Z78" s="51">
        <v>21.82</v>
      </c>
      <c r="AA78" s="52">
        <v>22.84</v>
      </c>
      <c r="AB78" s="52">
        <v>28.68</v>
      </c>
      <c r="AC78" s="52">
        <v>31.82</v>
      </c>
      <c r="AD78" s="52">
        <v>30.15</v>
      </c>
      <c r="AE78" s="54">
        <v>31.26</v>
      </c>
      <c r="AF78" s="54">
        <v>43.81</v>
      </c>
      <c r="AG78" s="107">
        <v>39.119999999999997</v>
      </c>
      <c r="AH78" s="191">
        <v>11035</v>
      </c>
      <c r="AI78" s="55">
        <v>12388</v>
      </c>
      <c r="AJ78" s="55">
        <v>21708</v>
      </c>
      <c r="AK78" s="55">
        <v>69731</v>
      </c>
      <c r="AL78" s="55">
        <v>63971</v>
      </c>
      <c r="AM78" s="55">
        <v>62092</v>
      </c>
      <c r="AN78" s="55">
        <v>67474.02</v>
      </c>
      <c r="AO78" s="141">
        <v>104656.56</v>
      </c>
      <c r="AP78" s="191">
        <v>5536</v>
      </c>
      <c r="AQ78" s="55">
        <v>1</v>
      </c>
      <c r="AR78" s="55">
        <v>1</v>
      </c>
      <c r="AS78" s="55">
        <v>3272</v>
      </c>
      <c r="AT78" s="55">
        <v>17852</v>
      </c>
      <c r="AU78" s="55">
        <v>19254</v>
      </c>
      <c r="AV78" s="55">
        <v>24054.01</v>
      </c>
      <c r="AW78" s="56">
        <v>10000</v>
      </c>
      <c r="AX78" s="255">
        <v>22989.17</v>
      </c>
      <c r="AY78" s="197">
        <f t="shared" si="33"/>
        <v>0.50167648391481645</v>
      </c>
      <c r="AZ78" s="57">
        <f t="shared" si="34"/>
        <v>8.0723280594123341E-5</v>
      </c>
      <c r="BA78" s="57">
        <f t="shared" si="35"/>
        <v>4.6065966463976415E-5</v>
      </c>
      <c r="BB78" s="57">
        <f t="shared" si="36"/>
        <v>4.6923176205704777E-2</v>
      </c>
      <c r="BC78" s="57">
        <f t="shared" si="37"/>
        <v>0.27906395085273017</v>
      </c>
      <c r="BD78" s="57">
        <f t="shared" si="77"/>
        <v>0.31008825613605617</v>
      </c>
      <c r="BE78" s="57">
        <f t="shared" si="77"/>
        <v>0.35649291386521803</v>
      </c>
      <c r="BF78" s="136">
        <f t="shared" si="71"/>
        <v>9.5550627691183429E-2</v>
      </c>
      <c r="BG78" s="51" t="s">
        <v>188</v>
      </c>
      <c r="BH78" s="59">
        <f t="shared" si="81"/>
        <v>-50.159576063422229</v>
      </c>
      <c r="BI78" s="59">
        <f t="shared" si="81"/>
        <v>-3.4657314130146929E-3</v>
      </c>
      <c r="BJ78" s="59">
        <f t="shared" si="79"/>
        <v>4.6877110239240798</v>
      </c>
      <c r="BK78" s="59">
        <f t="shared" si="79"/>
        <v>23.214077464702541</v>
      </c>
      <c r="BL78" s="59">
        <f>(BD78-BC78)*100</f>
        <v>3.1024305283326004</v>
      </c>
      <c r="BM78" s="59">
        <f>(BE78-BD78)*100</f>
        <v>4.640465772916186</v>
      </c>
      <c r="BN78" s="144">
        <f t="shared" si="63"/>
        <v>-26.094228617403459</v>
      </c>
      <c r="BO78" s="197">
        <f t="shared" si="80"/>
        <v>0</v>
      </c>
      <c r="BP78" s="57">
        <f t="shared" si="80"/>
        <v>0.29729729729729731</v>
      </c>
      <c r="BQ78" s="57">
        <f t="shared" si="80"/>
        <v>0.20512820512820512</v>
      </c>
      <c r="BR78" s="57">
        <f>U78/M78</f>
        <v>8.3333333333333329E-2</v>
      </c>
      <c r="BS78" s="57">
        <f>V78/N78</f>
        <v>0.19047619047619047</v>
      </c>
      <c r="BT78" s="58">
        <f t="shared" si="72"/>
        <v>8.5106382978723402E-2</v>
      </c>
      <c r="BU78" s="124">
        <f t="shared" si="66"/>
        <v>0</v>
      </c>
      <c r="BV78" s="124">
        <f t="shared" si="67"/>
        <v>0.46808510638297873</v>
      </c>
      <c r="BW78" s="124">
        <f t="shared" si="68"/>
        <v>0.55319148936170215</v>
      </c>
      <c r="BX78" s="124">
        <f t="shared" si="69"/>
        <v>-0.10705318420451962</v>
      </c>
      <c r="BY78" s="291">
        <f t="shared" si="70"/>
        <v>0.11904761904761904</v>
      </c>
      <c r="BZ78" s="197"/>
      <c r="CA78" s="58"/>
      <c r="CB78" s="197" t="s">
        <v>322</v>
      </c>
      <c r="CC78" s="302"/>
      <c r="CD78" s="326"/>
      <c r="CE78" s="126"/>
      <c r="CF78" s="126"/>
      <c r="CG78" s="302"/>
    </row>
    <row r="79" spans="1:85" s="14" customFormat="1" x14ac:dyDescent="0.25">
      <c r="A79" s="13"/>
      <c r="B79" s="50" t="s">
        <v>139</v>
      </c>
      <c r="C79" s="51">
        <v>2</v>
      </c>
      <c r="D79" s="52">
        <v>2</v>
      </c>
      <c r="E79" s="52">
        <v>2</v>
      </c>
      <c r="F79" s="52">
        <v>0</v>
      </c>
      <c r="G79" s="52"/>
      <c r="H79" s="53"/>
      <c r="I79" s="241"/>
      <c r="J79" s="51">
        <v>32</v>
      </c>
      <c r="K79" s="52">
        <v>59</v>
      </c>
      <c r="L79" s="52">
        <v>71</v>
      </c>
      <c r="M79" s="52">
        <v>25</v>
      </c>
      <c r="N79" s="52"/>
      <c r="O79" s="105"/>
      <c r="P79" s="51">
        <v>5</v>
      </c>
      <c r="Q79" s="52">
        <v>10</v>
      </c>
      <c r="R79" s="52">
        <v>3</v>
      </c>
      <c r="S79" s="52">
        <v>3</v>
      </c>
      <c r="T79" s="52">
        <v>28</v>
      </c>
      <c r="U79" s="52">
        <v>0</v>
      </c>
      <c r="V79" s="52"/>
      <c r="W79" s="105"/>
      <c r="X79" s="246"/>
      <c r="Y79" s="241"/>
      <c r="Z79" s="51" t="s">
        <v>113</v>
      </c>
      <c r="AA79" s="52" t="s">
        <v>113</v>
      </c>
      <c r="AB79" s="52" t="s">
        <v>138</v>
      </c>
      <c r="AC79" s="52" t="s">
        <v>138</v>
      </c>
      <c r="AD79" s="52" t="s">
        <v>138</v>
      </c>
      <c r="AE79" s="52" t="s">
        <v>138</v>
      </c>
      <c r="AF79" s="52"/>
      <c r="AG79" s="105"/>
      <c r="AH79" s="191">
        <v>10765</v>
      </c>
      <c r="AI79" s="55">
        <v>10765</v>
      </c>
      <c r="AJ79" s="55">
        <v>12472</v>
      </c>
      <c r="AK79" s="55">
        <v>13128</v>
      </c>
      <c r="AL79" s="55">
        <v>13128</v>
      </c>
      <c r="AM79" s="55">
        <v>12400</v>
      </c>
      <c r="AN79" s="55"/>
      <c r="AO79" s="141"/>
      <c r="AP79" s="191">
        <v>1519</v>
      </c>
      <c r="AQ79" s="55">
        <v>1911</v>
      </c>
      <c r="AR79" s="55">
        <v>1806</v>
      </c>
      <c r="AS79" s="55">
        <v>3212</v>
      </c>
      <c r="AT79" s="55">
        <v>4851</v>
      </c>
      <c r="AU79" s="55">
        <v>5930</v>
      </c>
      <c r="AV79" s="55"/>
      <c r="AW79" s="56"/>
      <c r="AX79" s="255"/>
      <c r="AY79" s="197">
        <f t="shared" si="33"/>
        <v>0.14110543427775196</v>
      </c>
      <c r="AZ79" s="57">
        <f t="shared" si="34"/>
        <v>0.177519739897817</v>
      </c>
      <c r="BA79" s="57">
        <f t="shared" si="35"/>
        <v>0.14480436177036562</v>
      </c>
      <c r="BB79" s="57">
        <f t="shared" si="36"/>
        <v>0.24466788543570994</v>
      </c>
      <c r="BC79" s="57">
        <f t="shared" si="37"/>
        <v>0.36951553930530162</v>
      </c>
      <c r="BD79" s="57">
        <f t="shared" si="77"/>
        <v>0.47822580645161289</v>
      </c>
      <c r="BE79" s="57"/>
      <c r="BF79" s="136"/>
      <c r="BG79" s="51" t="s">
        <v>188</v>
      </c>
      <c r="BH79" s="59">
        <f t="shared" si="81"/>
        <v>3.6414305620065033</v>
      </c>
      <c r="BI79" s="59">
        <f t="shared" si="81"/>
        <v>-3.2715378127451373</v>
      </c>
      <c r="BJ79" s="59">
        <f t="shared" si="79"/>
        <v>9.9863523665344314</v>
      </c>
      <c r="BK79" s="59">
        <f t="shared" si="79"/>
        <v>12.484765386959168</v>
      </c>
      <c r="BL79" s="59">
        <f>(BD79-BC79)*100</f>
        <v>10.871026714631126</v>
      </c>
      <c r="BM79" s="59"/>
      <c r="BN79" s="144"/>
      <c r="BO79" s="197">
        <f t="shared" si="80"/>
        <v>9.375E-2</v>
      </c>
      <c r="BP79" s="57">
        <f t="shared" si="80"/>
        <v>5.0847457627118647E-2</v>
      </c>
      <c r="BQ79" s="57">
        <f t="shared" si="80"/>
        <v>0.39436619718309857</v>
      </c>
      <c r="BR79" s="57">
        <f>U79/M79</f>
        <v>0</v>
      </c>
      <c r="BS79" s="57"/>
      <c r="BT79" s="58"/>
      <c r="BU79" s="124"/>
      <c r="BV79" s="124"/>
      <c r="BW79" s="124"/>
      <c r="BX79" s="124"/>
      <c r="BY79" s="291"/>
      <c r="BZ79" s="197"/>
      <c r="CA79" s="58" t="s">
        <v>322</v>
      </c>
      <c r="CB79" s="197"/>
      <c r="CC79" s="302"/>
      <c r="CD79" s="326"/>
      <c r="CE79" s="126"/>
      <c r="CF79" s="126"/>
      <c r="CG79" s="302"/>
    </row>
    <row r="80" spans="1:85" s="14" customFormat="1" x14ac:dyDescent="0.25">
      <c r="A80" s="13">
        <v>39</v>
      </c>
      <c r="B80" s="50" t="s">
        <v>19</v>
      </c>
      <c r="C80" s="51"/>
      <c r="D80" s="52"/>
      <c r="E80" s="52"/>
      <c r="F80" s="52">
        <v>6</v>
      </c>
      <c r="G80" s="52">
        <v>6</v>
      </c>
      <c r="H80" s="53">
        <v>0</v>
      </c>
      <c r="I80" s="241">
        <v>6</v>
      </c>
      <c r="J80" s="51"/>
      <c r="K80" s="52"/>
      <c r="L80" s="52"/>
      <c r="M80" s="52">
        <v>52</v>
      </c>
      <c r="N80" s="52">
        <v>41</v>
      </c>
      <c r="O80" s="105">
        <v>33</v>
      </c>
      <c r="P80" s="51"/>
      <c r="Q80" s="52"/>
      <c r="R80" s="52"/>
      <c r="S80" s="52"/>
      <c r="T80" s="52"/>
      <c r="U80" s="52">
        <v>7</v>
      </c>
      <c r="V80" s="52">
        <v>4</v>
      </c>
      <c r="W80" s="105">
        <v>6</v>
      </c>
      <c r="X80" s="246">
        <v>14</v>
      </c>
      <c r="Y80" s="241">
        <v>4</v>
      </c>
      <c r="Z80" s="51"/>
      <c r="AA80" s="52"/>
      <c r="AB80" s="52"/>
      <c r="AC80" s="52"/>
      <c r="AD80" s="52"/>
      <c r="AE80" s="54"/>
      <c r="AF80" s="54">
        <v>34.64</v>
      </c>
      <c r="AG80" s="107">
        <v>34.64</v>
      </c>
      <c r="AH80" s="191"/>
      <c r="AI80" s="55"/>
      <c r="AJ80" s="55"/>
      <c r="AK80" s="55"/>
      <c r="AL80" s="55"/>
      <c r="AM80" s="55">
        <v>53020</v>
      </c>
      <c r="AN80" s="55">
        <v>48136</v>
      </c>
      <c r="AO80" s="141">
        <v>51084</v>
      </c>
      <c r="AP80" s="191"/>
      <c r="AQ80" s="55"/>
      <c r="AR80" s="55"/>
      <c r="AS80" s="55"/>
      <c r="AT80" s="55"/>
      <c r="AU80" s="55">
        <v>18254</v>
      </c>
      <c r="AV80" s="55">
        <v>17179</v>
      </c>
      <c r="AW80" s="56">
        <v>9048</v>
      </c>
      <c r="AX80" s="255">
        <v>18697</v>
      </c>
      <c r="AY80" s="197"/>
      <c r="AZ80" s="57"/>
      <c r="BA80" s="57"/>
      <c r="BB80" s="57"/>
      <c r="BC80" s="57"/>
      <c r="BD80" s="57">
        <f t="shared" si="77"/>
        <v>0.34428517540550735</v>
      </c>
      <c r="BE80" s="57">
        <f t="shared" si="74"/>
        <v>0.35688466012963271</v>
      </c>
      <c r="BF80" s="136">
        <f t="shared" si="71"/>
        <v>0.17712003758515388</v>
      </c>
      <c r="BG80" s="51" t="s">
        <v>188</v>
      </c>
      <c r="BH80" s="59"/>
      <c r="BI80" s="59"/>
      <c r="BJ80" s="59"/>
      <c r="BK80" s="59"/>
      <c r="BL80" s="59"/>
      <c r="BM80" s="59">
        <f>(BE80-BD80)*100</f>
        <v>1.2599484724125365</v>
      </c>
      <c r="BN80" s="144">
        <f t="shared" si="63"/>
        <v>-17.976462254447885</v>
      </c>
      <c r="BO80" s="197"/>
      <c r="BP80" s="57"/>
      <c r="BQ80" s="57"/>
      <c r="BR80" s="57">
        <f>U80/M80</f>
        <v>0.13461538461538461</v>
      </c>
      <c r="BS80" s="57">
        <f t="shared" ref="BS80:BS85" si="82">V80/N80</f>
        <v>9.7560975609756101E-2</v>
      </c>
      <c r="BT80" s="58">
        <f t="shared" si="72"/>
        <v>0.18181818181818182</v>
      </c>
      <c r="BU80" s="124">
        <f t="shared" si="66"/>
        <v>0.42424242424242425</v>
      </c>
      <c r="BV80" s="124">
        <f t="shared" si="67"/>
        <v>0.12121212121212122</v>
      </c>
      <c r="BW80" s="124">
        <f t="shared" si="68"/>
        <v>0.72727272727272729</v>
      </c>
      <c r="BX80" s="124">
        <f t="shared" si="69"/>
        <v>0</v>
      </c>
      <c r="BY80" s="291">
        <f t="shared" si="70"/>
        <v>-0.1951219512195122</v>
      </c>
      <c r="BZ80" s="197"/>
      <c r="CA80" s="58" t="s">
        <v>322</v>
      </c>
      <c r="CB80" s="197"/>
      <c r="CC80" s="302" t="s">
        <v>322</v>
      </c>
      <c r="CD80" s="326"/>
      <c r="CE80" s="126" t="s">
        <v>322</v>
      </c>
      <c r="CF80" s="126"/>
      <c r="CG80" s="302" t="s">
        <v>322</v>
      </c>
    </row>
    <row r="81" spans="1:85" s="14" customFormat="1" x14ac:dyDescent="0.25">
      <c r="A81" s="13">
        <v>40</v>
      </c>
      <c r="B81" s="50" t="s">
        <v>20</v>
      </c>
      <c r="C81" s="51"/>
      <c r="D81" s="52"/>
      <c r="E81" s="52"/>
      <c r="F81" s="52">
        <v>12</v>
      </c>
      <c r="G81" s="52">
        <v>0</v>
      </c>
      <c r="H81" s="53">
        <v>0</v>
      </c>
      <c r="I81" s="241">
        <v>13</v>
      </c>
      <c r="J81" s="51"/>
      <c r="K81" s="52"/>
      <c r="L81" s="52"/>
      <c r="M81" s="52">
        <v>61</v>
      </c>
      <c r="N81" s="52">
        <v>60</v>
      </c>
      <c r="O81" s="105">
        <v>64</v>
      </c>
      <c r="P81" s="51"/>
      <c r="Q81" s="52"/>
      <c r="R81" s="52"/>
      <c r="S81" s="52"/>
      <c r="T81" s="52"/>
      <c r="U81" s="52">
        <v>1</v>
      </c>
      <c r="V81" s="52">
        <v>0</v>
      </c>
      <c r="W81" s="105">
        <v>3</v>
      </c>
      <c r="X81" s="246">
        <v>0</v>
      </c>
      <c r="Y81" s="241">
        <v>25</v>
      </c>
      <c r="Z81" s="51"/>
      <c r="AA81" s="52"/>
      <c r="AB81" s="52"/>
      <c r="AC81" s="52"/>
      <c r="AD81" s="52"/>
      <c r="AE81" s="54"/>
      <c r="AF81" s="54" t="s">
        <v>87</v>
      </c>
      <c r="AG81" s="107">
        <v>40</v>
      </c>
      <c r="AH81" s="191"/>
      <c r="AI81" s="55"/>
      <c r="AJ81" s="55"/>
      <c r="AK81" s="55"/>
      <c r="AL81" s="55"/>
      <c r="AM81" s="55">
        <v>46371.24</v>
      </c>
      <c r="AN81" s="55">
        <v>58923</v>
      </c>
      <c r="AO81" s="141">
        <v>60667</v>
      </c>
      <c r="AP81" s="191"/>
      <c r="AQ81" s="55"/>
      <c r="AR81" s="55"/>
      <c r="AS81" s="55"/>
      <c r="AT81" s="55"/>
      <c r="AU81" s="55">
        <v>20224.490000000002</v>
      </c>
      <c r="AV81" s="55">
        <v>24935</v>
      </c>
      <c r="AW81" s="56">
        <v>2631</v>
      </c>
      <c r="AX81" s="255">
        <v>25354</v>
      </c>
      <c r="AY81" s="197"/>
      <c r="AZ81" s="57"/>
      <c r="BA81" s="57"/>
      <c r="BB81" s="57"/>
      <c r="BC81" s="57"/>
      <c r="BD81" s="57">
        <f t="shared" si="77"/>
        <v>0.43614296275018744</v>
      </c>
      <c r="BE81" s="57">
        <f t="shared" si="74"/>
        <v>0.42317940362846429</v>
      </c>
      <c r="BF81" s="136">
        <f t="shared" si="71"/>
        <v>4.336789358300229E-2</v>
      </c>
      <c r="BG81" s="51" t="s">
        <v>188</v>
      </c>
      <c r="BH81" s="59"/>
      <c r="BI81" s="59"/>
      <c r="BJ81" s="59"/>
      <c r="BK81" s="59"/>
      <c r="BL81" s="59"/>
      <c r="BM81" s="59">
        <f>(BE81-BD81)*100</f>
        <v>-1.2963559121723145</v>
      </c>
      <c r="BN81" s="144">
        <f t="shared" si="63"/>
        <v>-37.981151004546199</v>
      </c>
      <c r="BO81" s="197"/>
      <c r="BP81" s="57"/>
      <c r="BQ81" s="57"/>
      <c r="BR81" s="57">
        <f>U81/M81</f>
        <v>1.6393442622950821E-2</v>
      </c>
      <c r="BS81" s="57">
        <f t="shared" si="82"/>
        <v>0</v>
      </c>
      <c r="BT81" s="58">
        <f t="shared" si="72"/>
        <v>4.6875E-2</v>
      </c>
      <c r="BU81" s="124">
        <f t="shared" si="66"/>
        <v>0</v>
      </c>
      <c r="BV81" s="124">
        <f t="shared" si="67"/>
        <v>0.390625</v>
      </c>
      <c r="BW81" s="124">
        <f t="shared" si="68"/>
        <v>0.4375</v>
      </c>
      <c r="BX81" s="124"/>
      <c r="BY81" s="291">
        <f t="shared" si="70"/>
        <v>6.6666666666666666E-2</v>
      </c>
      <c r="BZ81" s="197" t="s">
        <v>322</v>
      </c>
      <c r="CA81" s="58"/>
      <c r="CB81" s="197" t="s">
        <v>322</v>
      </c>
      <c r="CC81" s="302"/>
      <c r="CD81" s="326" t="s">
        <v>322</v>
      </c>
      <c r="CE81" s="126"/>
      <c r="CF81" s="126"/>
      <c r="CG81" s="302" t="s">
        <v>322</v>
      </c>
    </row>
    <row r="82" spans="1:85" s="14" customFormat="1" x14ac:dyDescent="0.25">
      <c r="A82" s="13">
        <v>41</v>
      </c>
      <c r="B82" s="50" t="s">
        <v>269</v>
      </c>
      <c r="C82" s="51"/>
      <c r="D82" s="52"/>
      <c r="E82" s="52"/>
      <c r="F82" s="52"/>
      <c r="G82" s="52">
        <v>4</v>
      </c>
      <c r="H82" s="53">
        <v>0</v>
      </c>
      <c r="I82" s="241">
        <v>4</v>
      </c>
      <c r="J82" s="51"/>
      <c r="K82" s="52"/>
      <c r="L82" s="52"/>
      <c r="M82" s="52"/>
      <c r="N82" s="52">
        <v>36</v>
      </c>
      <c r="O82" s="105">
        <v>37</v>
      </c>
      <c r="P82" s="51"/>
      <c r="Q82" s="52"/>
      <c r="R82" s="52"/>
      <c r="S82" s="52"/>
      <c r="T82" s="52"/>
      <c r="U82" s="52"/>
      <c r="V82" s="52">
        <v>22</v>
      </c>
      <c r="W82" s="105">
        <v>3</v>
      </c>
      <c r="X82" s="246">
        <v>0</v>
      </c>
      <c r="Y82" s="241">
        <v>4</v>
      </c>
      <c r="Z82" s="51"/>
      <c r="AA82" s="52"/>
      <c r="AB82" s="52"/>
      <c r="AC82" s="52"/>
      <c r="AD82" s="52"/>
      <c r="AE82" s="54"/>
      <c r="AF82" s="54" t="s">
        <v>273</v>
      </c>
      <c r="AG82" s="54" t="s">
        <v>324</v>
      </c>
      <c r="AH82" s="191"/>
      <c r="AI82" s="55"/>
      <c r="AJ82" s="55"/>
      <c r="AK82" s="55"/>
      <c r="AL82" s="55"/>
      <c r="AM82" s="55"/>
      <c r="AN82" s="55">
        <v>25002</v>
      </c>
      <c r="AO82" s="141">
        <v>18406</v>
      </c>
      <c r="AP82" s="191"/>
      <c r="AQ82" s="55"/>
      <c r="AR82" s="55"/>
      <c r="AS82" s="55"/>
      <c r="AT82" s="55"/>
      <c r="AU82" s="55"/>
      <c r="AV82" s="55">
        <v>3070.4</v>
      </c>
      <c r="AW82" s="56">
        <v>7947</v>
      </c>
      <c r="AX82" s="255">
        <v>11895</v>
      </c>
      <c r="AY82" s="197"/>
      <c r="AZ82" s="57"/>
      <c r="BA82" s="57"/>
      <c r="BB82" s="57"/>
      <c r="BC82" s="57"/>
      <c r="BD82" s="57"/>
      <c r="BE82" s="57">
        <f t="shared" si="74"/>
        <v>0.12280617550595953</v>
      </c>
      <c r="BF82" s="136">
        <f t="shared" si="71"/>
        <v>0.43176138215799198</v>
      </c>
      <c r="BG82" s="51" t="s">
        <v>188</v>
      </c>
      <c r="BH82" s="59"/>
      <c r="BI82" s="59"/>
      <c r="BJ82" s="59"/>
      <c r="BK82" s="59"/>
      <c r="BL82" s="59"/>
      <c r="BM82" s="59"/>
      <c r="BN82" s="144">
        <f t="shared" si="63"/>
        <v>30.895520665203247</v>
      </c>
      <c r="BO82" s="197"/>
      <c r="BP82" s="57"/>
      <c r="BQ82" s="57"/>
      <c r="BR82" s="57"/>
      <c r="BS82" s="57">
        <f t="shared" si="82"/>
        <v>0.61111111111111116</v>
      </c>
      <c r="BT82" s="58">
        <f t="shared" si="72"/>
        <v>8.1081081081081086E-2</v>
      </c>
      <c r="BU82" s="124">
        <f t="shared" si="66"/>
        <v>0</v>
      </c>
      <c r="BV82" s="124">
        <f t="shared" si="67"/>
        <v>0.10810810810810811</v>
      </c>
      <c r="BW82" s="124">
        <f t="shared" si="68"/>
        <v>0.1891891891891892</v>
      </c>
      <c r="BX82" s="124"/>
      <c r="BY82" s="291">
        <f t="shared" si="70"/>
        <v>2.7777777777777776E-2</v>
      </c>
      <c r="BZ82" s="197"/>
      <c r="CA82" s="58"/>
      <c r="CB82" s="197"/>
      <c r="CC82" s="302" t="s">
        <v>322</v>
      </c>
      <c r="CD82" s="326"/>
      <c r="CE82" s="126" t="s">
        <v>322</v>
      </c>
      <c r="CF82" s="126"/>
      <c r="CG82" s="302" t="s">
        <v>322</v>
      </c>
    </row>
    <row r="83" spans="1:85" s="14" customFormat="1" x14ac:dyDescent="0.25">
      <c r="A83" s="13"/>
      <c r="B83" s="50" t="s">
        <v>272</v>
      </c>
      <c r="C83" s="51"/>
      <c r="D83" s="52"/>
      <c r="E83" s="52"/>
      <c r="F83" s="52"/>
      <c r="G83" s="52">
        <v>0</v>
      </c>
      <c r="H83" s="53">
        <v>0</v>
      </c>
      <c r="I83" s="241">
        <v>8</v>
      </c>
      <c r="J83" s="51"/>
      <c r="K83" s="52"/>
      <c r="L83" s="52"/>
      <c r="M83" s="52"/>
      <c r="N83" s="52">
        <v>33</v>
      </c>
      <c r="O83" s="105">
        <v>30</v>
      </c>
      <c r="P83" s="51"/>
      <c r="Q83" s="52"/>
      <c r="R83" s="52"/>
      <c r="S83" s="52"/>
      <c r="T83" s="52"/>
      <c r="U83" s="52"/>
      <c r="V83" s="52">
        <v>8</v>
      </c>
      <c r="W83" s="105">
        <v>8</v>
      </c>
      <c r="X83" s="246">
        <v>10</v>
      </c>
      <c r="Y83" s="241">
        <v>12</v>
      </c>
      <c r="Z83" s="51"/>
      <c r="AA83" s="52"/>
      <c r="AB83" s="52"/>
      <c r="AC83" s="52"/>
      <c r="AD83" s="52"/>
      <c r="AE83" s="54"/>
      <c r="AF83" s="54" t="s">
        <v>271</v>
      </c>
      <c r="AG83" s="107" t="s">
        <v>325</v>
      </c>
      <c r="AH83" s="191"/>
      <c r="AI83" s="55"/>
      <c r="AJ83" s="55"/>
      <c r="AK83" s="55"/>
      <c r="AL83" s="55"/>
      <c r="AM83" s="55"/>
      <c r="AN83" s="55">
        <v>34284</v>
      </c>
      <c r="AO83" s="141">
        <v>26621</v>
      </c>
      <c r="AP83" s="191"/>
      <c r="AQ83" s="55"/>
      <c r="AR83" s="55"/>
      <c r="AS83" s="55"/>
      <c r="AT83" s="55"/>
      <c r="AU83" s="55"/>
      <c r="AV83" s="55">
        <v>4149</v>
      </c>
      <c r="AW83" s="56">
        <v>4919</v>
      </c>
      <c r="AX83" s="255">
        <v>13662</v>
      </c>
      <c r="AY83" s="197"/>
      <c r="AZ83" s="57"/>
      <c r="BA83" s="57"/>
      <c r="BB83" s="57"/>
      <c r="BC83" s="57"/>
      <c r="BD83" s="57"/>
      <c r="BE83" s="57">
        <f t="shared" si="74"/>
        <v>0.12101855092754638</v>
      </c>
      <c r="BF83" s="136">
        <f t="shared" si="71"/>
        <v>0.18477893392434544</v>
      </c>
      <c r="BG83" s="51"/>
      <c r="BH83" s="59"/>
      <c r="BI83" s="59"/>
      <c r="BJ83" s="59"/>
      <c r="BK83" s="59"/>
      <c r="BL83" s="59"/>
      <c r="BM83" s="59"/>
      <c r="BN83" s="144">
        <f t="shared" si="63"/>
        <v>6.3760382996799061</v>
      </c>
      <c r="BO83" s="197"/>
      <c r="BP83" s="57"/>
      <c r="BQ83" s="57"/>
      <c r="BR83" s="57"/>
      <c r="BS83" s="57">
        <f t="shared" si="82"/>
        <v>0.24242424242424243</v>
      </c>
      <c r="BT83" s="58">
        <f t="shared" si="72"/>
        <v>0.26666666666666666</v>
      </c>
      <c r="BU83" s="124">
        <f t="shared" si="66"/>
        <v>0.33333333333333331</v>
      </c>
      <c r="BV83" s="124">
        <f t="shared" si="67"/>
        <v>0.4</v>
      </c>
      <c r="BW83" s="124">
        <f t="shared" si="68"/>
        <v>1</v>
      </c>
      <c r="BX83" s="124"/>
      <c r="BY83" s="291">
        <f t="shared" si="70"/>
        <v>-9.0909090909090912E-2</v>
      </c>
      <c r="BZ83" s="197"/>
      <c r="CA83" s="58"/>
      <c r="CB83" s="197" t="s">
        <v>322</v>
      </c>
      <c r="CC83" s="302"/>
      <c r="CD83" s="326"/>
      <c r="CE83" s="126" t="s">
        <v>322</v>
      </c>
      <c r="CF83" s="126" t="s">
        <v>322</v>
      </c>
      <c r="CG83" s="302"/>
    </row>
    <row r="84" spans="1:85" s="11" customFormat="1" x14ac:dyDescent="0.25">
      <c r="A84" s="10"/>
      <c r="B84" s="32" t="s">
        <v>270</v>
      </c>
      <c r="C84" s="33"/>
      <c r="D84" s="34"/>
      <c r="E84" s="34"/>
      <c r="F84" s="34"/>
      <c r="G84" s="34">
        <v>0</v>
      </c>
      <c r="H84" s="35">
        <v>0</v>
      </c>
      <c r="I84" s="36">
        <v>3</v>
      </c>
      <c r="J84" s="33"/>
      <c r="K84" s="34"/>
      <c r="L84" s="34"/>
      <c r="M84" s="34"/>
      <c r="N84" s="34">
        <v>18</v>
      </c>
      <c r="O84" s="72">
        <v>36</v>
      </c>
      <c r="P84" s="33"/>
      <c r="Q84" s="34"/>
      <c r="R84" s="34"/>
      <c r="S84" s="34"/>
      <c r="T84" s="34"/>
      <c r="U84" s="34"/>
      <c r="V84" s="34">
        <v>0</v>
      </c>
      <c r="W84" s="72">
        <v>0</v>
      </c>
      <c r="X84" s="244">
        <v>1</v>
      </c>
      <c r="Y84" s="36">
        <v>0</v>
      </c>
      <c r="Z84" s="33"/>
      <c r="AA84" s="34"/>
      <c r="AB84" s="34"/>
      <c r="AC84" s="34"/>
      <c r="AD84" s="34"/>
      <c r="AE84" s="70"/>
      <c r="AF84" s="70" t="s">
        <v>87</v>
      </c>
      <c r="AG84" s="70" t="s">
        <v>87</v>
      </c>
      <c r="AH84" s="37"/>
      <c r="AI84" s="38"/>
      <c r="AJ84" s="38"/>
      <c r="AK84" s="38"/>
      <c r="AL84" s="38"/>
      <c r="AM84" s="38"/>
      <c r="AN84" s="38">
        <v>11420.81</v>
      </c>
      <c r="AO84" s="129">
        <v>6579.18</v>
      </c>
      <c r="AP84" s="37"/>
      <c r="AQ84" s="38"/>
      <c r="AR84" s="38"/>
      <c r="AS84" s="38"/>
      <c r="AT84" s="38"/>
      <c r="AU84" s="38"/>
      <c r="AV84" s="38">
        <v>2428.34</v>
      </c>
      <c r="AW84" s="39">
        <v>2786.81</v>
      </c>
      <c r="AX84" s="253">
        <v>2786.81</v>
      </c>
      <c r="AY84" s="40"/>
      <c r="AZ84" s="41"/>
      <c r="BA84" s="41"/>
      <c r="BB84" s="41"/>
      <c r="BC84" s="41"/>
      <c r="BD84" s="41"/>
      <c r="BE84" s="41">
        <f t="shared" si="74"/>
        <v>0.21262414837476504</v>
      </c>
      <c r="BF84" s="130">
        <f t="shared" si="71"/>
        <v>0.42358014220617157</v>
      </c>
      <c r="BG84" s="33"/>
      <c r="BH84" s="43"/>
      <c r="BI84" s="43"/>
      <c r="BJ84" s="43"/>
      <c r="BK84" s="43"/>
      <c r="BL84" s="43"/>
      <c r="BM84" s="43"/>
      <c r="BN84" s="131">
        <f>(BF84-BE84)*100</f>
        <v>21.095599383140655</v>
      </c>
      <c r="BO84" s="40"/>
      <c r="BP84" s="41"/>
      <c r="BQ84" s="41"/>
      <c r="BR84" s="41"/>
      <c r="BS84" s="41">
        <f t="shared" si="82"/>
        <v>0</v>
      </c>
      <c r="BT84" s="42">
        <f t="shared" si="72"/>
        <v>0</v>
      </c>
      <c r="BU84" s="260">
        <f t="shared" si="66"/>
        <v>2.7777777777777776E-2</v>
      </c>
      <c r="BV84" s="260">
        <f t="shared" si="67"/>
        <v>0</v>
      </c>
      <c r="BW84" s="260">
        <f t="shared" si="68"/>
        <v>2.7777777777777776E-2</v>
      </c>
      <c r="BX84" s="260"/>
      <c r="BY84" s="290">
        <f t="shared" si="70"/>
        <v>1</v>
      </c>
      <c r="BZ84" s="40"/>
      <c r="CA84" s="42"/>
      <c r="CB84" s="40"/>
      <c r="CC84" s="300" t="s">
        <v>322</v>
      </c>
      <c r="CD84" s="324"/>
      <c r="CE84" s="294" t="s">
        <v>322</v>
      </c>
      <c r="CF84" s="294"/>
      <c r="CG84" s="300" t="s">
        <v>322</v>
      </c>
    </row>
    <row r="85" spans="1:85" s="9" customFormat="1" x14ac:dyDescent="0.25">
      <c r="A85" s="12">
        <v>42</v>
      </c>
      <c r="B85" s="17" t="s">
        <v>21</v>
      </c>
      <c r="C85" s="2">
        <v>1</v>
      </c>
      <c r="D85" s="3">
        <v>11</v>
      </c>
      <c r="E85" s="3">
        <v>11</v>
      </c>
      <c r="F85" s="3">
        <v>0</v>
      </c>
      <c r="G85" s="3">
        <v>0</v>
      </c>
      <c r="H85" s="4">
        <v>0</v>
      </c>
      <c r="I85" s="6">
        <v>969</v>
      </c>
      <c r="J85" s="2">
        <v>161</v>
      </c>
      <c r="K85" s="3">
        <v>199</v>
      </c>
      <c r="L85" s="3">
        <v>160</v>
      </c>
      <c r="M85" s="3">
        <v>150</v>
      </c>
      <c r="N85" s="3">
        <v>168</v>
      </c>
      <c r="O85" s="104">
        <v>310</v>
      </c>
      <c r="P85" s="2">
        <v>4</v>
      </c>
      <c r="Q85" s="3">
        <v>0</v>
      </c>
      <c r="R85" s="3">
        <v>10</v>
      </c>
      <c r="S85" s="3">
        <v>27</v>
      </c>
      <c r="T85" s="3">
        <v>25</v>
      </c>
      <c r="U85" s="3">
        <v>47</v>
      </c>
      <c r="V85" s="3">
        <v>32</v>
      </c>
      <c r="W85" s="104">
        <v>308</v>
      </c>
      <c r="X85" s="245">
        <v>0</v>
      </c>
      <c r="Y85" s="6">
        <v>101</v>
      </c>
      <c r="Z85" s="2">
        <v>22.83</v>
      </c>
      <c r="AA85" s="3">
        <v>23.594999999999999</v>
      </c>
      <c r="AB85" s="3">
        <v>34.375</v>
      </c>
      <c r="AC85" s="3">
        <v>44.32</v>
      </c>
      <c r="AD85" s="3">
        <v>33.564999999999998</v>
      </c>
      <c r="AE85" s="44">
        <v>40.534999999999997</v>
      </c>
      <c r="AF85" s="44">
        <v>42.12</v>
      </c>
      <c r="AG85" s="108">
        <v>42.75</v>
      </c>
      <c r="AH85" s="19">
        <v>51084</v>
      </c>
      <c r="AI85" s="20">
        <v>54623</v>
      </c>
      <c r="AJ85" s="20">
        <v>179646</v>
      </c>
      <c r="AK85" s="20">
        <v>269002</v>
      </c>
      <c r="AL85" s="20">
        <v>207175</v>
      </c>
      <c r="AM85" s="20">
        <v>273633</v>
      </c>
      <c r="AN85" s="20">
        <v>333588</v>
      </c>
      <c r="AO85" s="152">
        <v>384095.41</v>
      </c>
      <c r="AP85" s="19">
        <v>3542</v>
      </c>
      <c r="AQ85" s="20">
        <v>2744</v>
      </c>
      <c r="AR85" s="20">
        <v>6780</v>
      </c>
      <c r="AS85" s="20">
        <v>15424</v>
      </c>
      <c r="AT85" s="20">
        <v>14365</v>
      </c>
      <c r="AU85" s="20">
        <v>23348.27</v>
      </c>
      <c r="AV85" s="20">
        <v>23814</v>
      </c>
      <c r="AW85" s="21">
        <v>40863.5</v>
      </c>
      <c r="AX85" s="254">
        <v>46770.42</v>
      </c>
      <c r="AY85" s="45">
        <v>6.9336778639104216E-2</v>
      </c>
      <c r="AZ85" s="46">
        <v>5.0235248887831131E-2</v>
      </c>
      <c r="BA85" s="46">
        <v>3.7740890417821714E-2</v>
      </c>
      <c r="BB85" s="46">
        <v>5.7337863659006255E-2</v>
      </c>
      <c r="BC85" s="46">
        <v>6.9337516592252929E-2</v>
      </c>
      <c r="BD85" s="46">
        <v>8.5326952524001132E-2</v>
      </c>
      <c r="BE85" s="46">
        <f t="shared" si="74"/>
        <v>7.1387459980574844E-2</v>
      </c>
      <c r="BF85" s="153">
        <f t="shared" si="71"/>
        <v>0.10638893081278947</v>
      </c>
      <c r="BG85" s="2" t="s">
        <v>188</v>
      </c>
      <c r="BH85" s="48">
        <v>-1.9101529751273085</v>
      </c>
      <c r="BI85" s="48">
        <v>-1.2494358470009417</v>
      </c>
      <c r="BJ85" s="48">
        <v>1.9596973241184541</v>
      </c>
      <c r="BK85" s="48">
        <v>1.1999652933246674</v>
      </c>
      <c r="BL85" s="48">
        <v>1.5989435931748202</v>
      </c>
      <c r="BM85" s="48">
        <f>(BE85-BD85)*100</f>
        <v>-1.3939492543426288</v>
      </c>
      <c r="BN85" s="154">
        <f t="shared" si="63"/>
        <v>3.5001470832214623</v>
      </c>
      <c r="BO85" s="45">
        <v>6.2111801242236024E-2</v>
      </c>
      <c r="BP85" s="46">
        <v>0.135678391959799</v>
      </c>
      <c r="BQ85" s="46">
        <v>0.15625</v>
      </c>
      <c r="BR85" s="46">
        <v>0.31333333333333335</v>
      </c>
      <c r="BS85" s="46">
        <f t="shared" si="82"/>
        <v>0.19047619047619047</v>
      </c>
      <c r="BT85" s="47">
        <f t="shared" si="72"/>
        <v>0.99354838709677418</v>
      </c>
      <c r="BU85" s="261">
        <f t="shared" si="66"/>
        <v>0</v>
      </c>
      <c r="BV85" s="261">
        <f t="shared" si="67"/>
        <v>0.32580645161290323</v>
      </c>
      <c r="BW85" s="261">
        <f t="shared" si="68"/>
        <v>1.3193548387096774</v>
      </c>
      <c r="BX85" s="261">
        <f t="shared" si="69"/>
        <v>1.4957264957265019E-2</v>
      </c>
      <c r="BY85" s="239">
        <f t="shared" si="70"/>
        <v>0.84523809523809523</v>
      </c>
      <c r="BZ85" s="45"/>
      <c r="CA85" s="47" t="s">
        <v>322</v>
      </c>
      <c r="CB85" s="45"/>
      <c r="CC85" s="301" t="s">
        <v>322</v>
      </c>
      <c r="CD85" s="325"/>
      <c r="CE85" s="127"/>
      <c r="CF85" s="127" t="s">
        <v>322</v>
      </c>
      <c r="CG85" s="301"/>
    </row>
    <row r="86" spans="1:85" s="14" customFormat="1" x14ac:dyDescent="0.25">
      <c r="A86" s="13">
        <v>43</v>
      </c>
      <c r="B86" s="50" t="s">
        <v>265</v>
      </c>
      <c r="C86" s="51">
        <v>0</v>
      </c>
      <c r="D86" s="52">
        <v>3</v>
      </c>
      <c r="E86" s="52">
        <v>3</v>
      </c>
      <c r="F86" s="52">
        <v>0</v>
      </c>
      <c r="G86" s="52">
        <v>0</v>
      </c>
      <c r="H86" s="53">
        <v>0</v>
      </c>
      <c r="I86" s="241">
        <v>20</v>
      </c>
      <c r="J86" s="51">
        <v>18</v>
      </c>
      <c r="K86" s="52">
        <v>29</v>
      </c>
      <c r="L86" s="52">
        <v>0</v>
      </c>
      <c r="M86" s="52">
        <v>207</v>
      </c>
      <c r="N86" s="52">
        <v>112</v>
      </c>
      <c r="O86" s="105">
        <v>144</v>
      </c>
      <c r="P86" s="51">
        <v>0</v>
      </c>
      <c r="Q86" s="52">
        <v>0</v>
      </c>
      <c r="R86" s="52">
        <v>8</v>
      </c>
      <c r="S86" s="52">
        <v>15</v>
      </c>
      <c r="T86" s="52">
        <v>7</v>
      </c>
      <c r="U86" s="52">
        <v>0</v>
      </c>
      <c r="V86" s="52">
        <v>16</v>
      </c>
      <c r="W86" s="105">
        <v>6</v>
      </c>
      <c r="X86" s="246">
        <v>48</v>
      </c>
      <c r="Y86" s="241">
        <v>17</v>
      </c>
      <c r="Z86" s="51">
        <v>26.71</v>
      </c>
      <c r="AA86" s="52">
        <v>32.67</v>
      </c>
      <c r="AB86" s="52">
        <v>41.31</v>
      </c>
      <c r="AC86" s="52">
        <v>37.94</v>
      </c>
      <c r="AD86" s="52">
        <v>37.94</v>
      </c>
      <c r="AE86" s="54"/>
      <c r="AF86" s="54">
        <v>37.119999999999997</v>
      </c>
      <c r="AG86" s="107">
        <v>37.340000000000003</v>
      </c>
      <c r="AH86" s="191">
        <v>37300</v>
      </c>
      <c r="AI86" s="55">
        <v>47750</v>
      </c>
      <c r="AJ86" s="55">
        <v>60160</v>
      </c>
      <c r="AK86" s="55">
        <v>71800</v>
      </c>
      <c r="AL86" s="55">
        <v>74700</v>
      </c>
      <c r="AM86" s="55">
        <v>120959</v>
      </c>
      <c r="AN86" s="55">
        <v>113834</v>
      </c>
      <c r="AO86" s="141">
        <v>131542.96</v>
      </c>
      <c r="AP86" s="191">
        <v>125</v>
      </c>
      <c r="AQ86" s="55">
        <v>160</v>
      </c>
      <c r="AR86" s="55">
        <v>670</v>
      </c>
      <c r="AS86" s="55">
        <v>1900</v>
      </c>
      <c r="AT86" s="55">
        <v>19060</v>
      </c>
      <c r="AU86" s="55">
        <v>29862</v>
      </c>
      <c r="AV86" s="55">
        <v>38864</v>
      </c>
      <c r="AW86" s="56">
        <v>19668.77</v>
      </c>
      <c r="AX86" s="255">
        <v>63663.62</v>
      </c>
      <c r="AY86" s="197">
        <f t="shared" si="33"/>
        <v>3.351206434316354E-3</v>
      </c>
      <c r="AZ86" s="57">
        <f t="shared" si="34"/>
        <v>3.350785340314136E-3</v>
      </c>
      <c r="BA86" s="57">
        <f t="shared" si="35"/>
        <v>1.1136968085106383E-2</v>
      </c>
      <c r="BB86" s="57">
        <f t="shared" si="36"/>
        <v>2.6462395543175487E-2</v>
      </c>
      <c r="BC86" s="57">
        <f t="shared" si="37"/>
        <v>0.25515394912985273</v>
      </c>
      <c r="BD86" s="57">
        <v>0.25</v>
      </c>
      <c r="BE86" s="57">
        <f t="shared" ref="BE86" si="83">AV86/AN86</f>
        <v>0.34140942073545688</v>
      </c>
      <c r="BF86" s="136">
        <f t="shared" si="71"/>
        <v>0.14952354728827755</v>
      </c>
      <c r="BG86" s="51" t="s">
        <v>188</v>
      </c>
      <c r="BH86" s="59">
        <f>(AZ86-AY86)*100</f>
        <v>-4.2109400221791715E-5</v>
      </c>
      <c r="BI86" s="59">
        <f>(BA86-AZ86)*100</f>
        <v>0.7786182744792246</v>
      </c>
      <c r="BJ86" s="59">
        <f>(BB86-BA86)*100</f>
        <v>1.5325427458069105</v>
      </c>
      <c r="BK86" s="59">
        <f>(BC86-BB86)*100</f>
        <v>22.869155358667726</v>
      </c>
      <c r="BL86" s="59">
        <f>(BD86-BC86)*100</f>
        <v>-0.51539491298527307</v>
      </c>
      <c r="BM86" s="59">
        <f>(BE86-BD86)*100</f>
        <v>9.1409420735456877</v>
      </c>
      <c r="BN86" s="144">
        <f>(BF86-BE86)*100</f>
        <v>-19.188587344717934</v>
      </c>
      <c r="BO86" s="197">
        <f>R86/J86</f>
        <v>0.44444444444444442</v>
      </c>
      <c r="BP86" s="57">
        <f>S86/K86</f>
        <v>0.51724137931034486</v>
      </c>
      <c r="BQ86" s="57"/>
      <c r="BR86" s="57">
        <f>U86/M86</f>
        <v>0</v>
      </c>
      <c r="BS86" s="57">
        <f>V86/N86</f>
        <v>0.14285714285714285</v>
      </c>
      <c r="BT86" s="58">
        <f t="shared" si="72"/>
        <v>4.1666666666666664E-2</v>
      </c>
      <c r="BU86" s="124">
        <f t="shared" si="66"/>
        <v>0.33333333333333331</v>
      </c>
      <c r="BV86" s="124">
        <f t="shared" si="67"/>
        <v>0.11805555555555555</v>
      </c>
      <c r="BW86" s="124">
        <f t="shared" si="68"/>
        <v>0.49305555555555558</v>
      </c>
      <c r="BX86" s="124">
        <f t="shared" si="69"/>
        <v>5.9267241379311955E-3</v>
      </c>
      <c r="BY86" s="291">
        <f t="shared" si="70"/>
        <v>0.2857142857142857</v>
      </c>
      <c r="BZ86" s="197"/>
      <c r="CA86" s="58" t="s">
        <v>322</v>
      </c>
      <c r="CB86" s="197"/>
      <c r="CC86" s="302" t="s">
        <v>322</v>
      </c>
      <c r="CD86" s="326"/>
      <c r="CE86" s="126"/>
      <c r="CF86" s="126" t="s">
        <v>322</v>
      </c>
      <c r="CG86" s="302"/>
    </row>
    <row r="87" spans="1:85" s="14" customFormat="1" x14ac:dyDescent="0.25">
      <c r="A87" s="13">
        <v>44</v>
      </c>
      <c r="B87" s="50" t="s">
        <v>332</v>
      </c>
      <c r="C87" s="51"/>
      <c r="D87" s="52"/>
      <c r="E87" s="52"/>
      <c r="F87" s="52">
        <v>0</v>
      </c>
      <c r="G87" s="52"/>
      <c r="H87" s="53">
        <v>1</v>
      </c>
      <c r="I87" s="241">
        <v>18</v>
      </c>
      <c r="J87" s="51"/>
      <c r="K87" s="52"/>
      <c r="L87" s="52"/>
      <c r="M87" s="52">
        <v>143</v>
      </c>
      <c r="N87" s="52"/>
      <c r="O87" s="105">
        <v>190</v>
      </c>
      <c r="P87" s="51"/>
      <c r="Q87" s="52"/>
      <c r="R87" s="52"/>
      <c r="S87" s="52"/>
      <c r="T87" s="52"/>
      <c r="U87" s="52">
        <v>5</v>
      </c>
      <c r="V87" s="52"/>
      <c r="W87" s="105">
        <v>5</v>
      </c>
      <c r="X87" s="246">
        <v>0</v>
      </c>
      <c r="Y87" s="241">
        <v>5</v>
      </c>
      <c r="Z87" s="51"/>
      <c r="AA87" s="52"/>
      <c r="AB87" s="52"/>
      <c r="AC87" s="52"/>
      <c r="AD87" s="52"/>
      <c r="AE87" s="54">
        <v>38.229999999999997</v>
      </c>
      <c r="AF87" s="54"/>
      <c r="AG87" s="107">
        <v>38.229999999999997</v>
      </c>
      <c r="AH87" s="191"/>
      <c r="AI87" s="55"/>
      <c r="AJ87" s="55"/>
      <c r="AK87" s="55"/>
      <c r="AL87" s="55"/>
      <c r="AM87" s="55">
        <v>110027</v>
      </c>
      <c r="AN87" s="55"/>
      <c r="AO87" s="141">
        <v>117186</v>
      </c>
      <c r="AP87" s="191"/>
      <c r="AQ87" s="55"/>
      <c r="AR87" s="55"/>
      <c r="AS87" s="55"/>
      <c r="AT87" s="55"/>
      <c r="AU87" s="55">
        <v>39077</v>
      </c>
      <c r="AV87" s="55"/>
      <c r="AW87" s="56">
        <v>27894</v>
      </c>
      <c r="AX87" s="255">
        <v>60388</v>
      </c>
      <c r="AY87" s="197"/>
      <c r="AZ87" s="57"/>
      <c r="BA87" s="57"/>
      <c r="BB87" s="57"/>
      <c r="BC87" s="57"/>
      <c r="BD87" s="57">
        <f t="shared" si="77"/>
        <v>0.35515827933143684</v>
      </c>
      <c r="BE87" s="57"/>
      <c r="BF87" s="136">
        <f t="shared" si="71"/>
        <v>0.23803184680763914</v>
      </c>
      <c r="BG87" s="51" t="s">
        <v>188</v>
      </c>
      <c r="BH87" s="59"/>
      <c r="BI87" s="59"/>
      <c r="BJ87" s="59"/>
      <c r="BK87" s="59"/>
      <c r="BL87" s="59"/>
      <c r="BM87" s="59"/>
      <c r="BN87" s="144"/>
      <c r="BO87" s="197"/>
      <c r="BP87" s="57"/>
      <c r="BQ87" s="57"/>
      <c r="BR87" s="57">
        <f>U87/M87</f>
        <v>3.4965034965034968E-2</v>
      </c>
      <c r="BS87" s="57"/>
      <c r="BT87" s="58">
        <f t="shared" si="72"/>
        <v>2.6315789473684209E-2</v>
      </c>
      <c r="BU87" s="124">
        <f t="shared" si="66"/>
        <v>0</v>
      </c>
      <c r="BV87" s="124">
        <f t="shared" si="67"/>
        <v>2.6315789473684209E-2</v>
      </c>
      <c r="BW87" s="124">
        <f t="shared" si="68"/>
        <v>5.2631578947368418E-2</v>
      </c>
      <c r="BX87" s="124"/>
      <c r="BY87" s="291"/>
      <c r="BZ87" s="197" t="s">
        <v>322</v>
      </c>
      <c r="CA87" s="58"/>
      <c r="CB87" s="197"/>
      <c r="CC87" s="302"/>
      <c r="CD87" s="326" t="s">
        <v>322</v>
      </c>
      <c r="CE87" s="126"/>
      <c r="CF87" s="126" t="s">
        <v>322</v>
      </c>
      <c r="CG87" s="302"/>
    </row>
    <row r="88" spans="1:85" s="11" customFormat="1" x14ac:dyDescent="0.25">
      <c r="A88" s="10"/>
      <c r="B88" s="32" t="s">
        <v>240</v>
      </c>
      <c r="C88" s="33"/>
      <c r="D88" s="34"/>
      <c r="E88" s="34"/>
      <c r="F88" s="34">
        <v>4</v>
      </c>
      <c r="G88" s="34">
        <v>4</v>
      </c>
      <c r="H88" s="35"/>
      <c r="I88" s="36"/>
      <c r="J88" s="33"/>
      <c r="K88" s="34"/>
      <c r="L88" s="34"/>
      <c r="M88" s="34">
        <v>29</v>
      </c>
      <c r="N88" s="34">
        <v>27</v>
      </c>
      <c r="O88" s="72"/>
      <c r="P88" s="33"/>
      <c r="Q88" s="34"/>
      <c r="R88" s="34"/>
      <c r="S88" s="34"/>
      <c r="T88" s="34"/>
      <c r="U88" s="34">
        <v>7</v>
      </c>
      <c r="V88" s="34">
        <v>6</v>
      </c>
      <c r="W88" s="72"/>
      <c r="X88" s="244"/>
      <c r="Y88" s="36"/>
      <c r="Z88" s="33"/>
      <c r="AA88" s="34"/>
      <c r="AB88" s="34"/>
      <c r="AC88" s="34"/>
      <c r="AD88" s="34"/>
      <c r="AE88" s="70"/>
      <c r="AF88" s="70"/>
      <c r="AG88" s="109"/>
      <c r="AH88" s="37"/>
      <c r="AI88" s="38"/>
      <c r="AJ88" s="38"/>
      <c r="AK88" s="38"/>
      <c r="AL88" s="38"/>
      <c r="AM88" s="70">
        <v>23182</v>
      </c>
      <c r="AN88" s="70">
        <v>26900</v>
      </c>
      <c r="AO88" s="109"/>
      <c r="AP88" s="37"/>
      <c r="AQ88" s="38"/>
      <c r="AR88" s="38"/>
      <c r="AS88" s="38"/>
      <c r="AT88" s="38"/>
      <c r="AU88" s="38">
        <v>6402</v>
      </c>
      <c r="AV88" s="38">
        <v>8200</v>
      </c>
      <c r="AW88" s="39"/>
      <c r="AX88" s="253"/>
      <c r="AY88" s="40"/>
      <c r="AZ88" s="41"/>
      <c r="BA88" s="41"/>
      <c r="BB88" s="41"/>
      <c r="BC88" s="41"/>
      <c r="BD88" s="41">
        <f t="shared" si="77"/>
        <v>0.27616253990164785</v>
      </c>
      <c r="BE88" s="41">
        <f t="shared" si="74"/>
        <v>0.30483271375464682</v>
      </c>
      <c r="BF88" s="130"/>
      <c r="BG88" s="33"/>
      <c r="BH88" s="43"/>
      <c r="BI88" s="43"/>
      <c r="BJ88" s="43"/>
      <c r="BK88" s="43"/>
      <c r="BL88" s="43"/>
      <c r="BM88" s="43">
        <f>(BE88-BD88)*100</f>
        <v>2.867017385299897</v>
      </c>
      <c r="BN88" s="131"/>
      <c r="BO88" s="40"/>
      <c r="BP88" s="41"/>
      <c r="BQ88" s="41"/>
      <c r="BR88" s="41">
        <f>U88/M88</f>
        <v>0.2413793103448276</v>
      </c>
      <c r="BS88" s="41">
        <f>V88/N88</f>
        <v>0.22222222222222221</v>
      </c>
      <c r="BT88" s="42"/>
      <c r="BU88" s="260"/>
      <c r="BV88" s="260"/>
      <c r="BW88" s="260"/>
      <c r="BX88" s="260"/>
      <c r="BY88" s="290"/>
      <c r="BZ88" s="40"/>
      <c r="CA88" s="42"/>
      <c r="CB88" s="40"/>
      <c r="CC88" s="300" t="s">
        <v>322</v>
      </c>
      <c r="CD88" s="324"/>
      <c r="CE88" s="294"/>
      <c r="CF88" s="294"/>
      <c r="CG88" s="300"/>
    </row>
    <row r="89" spans="1:85" s="9" customFormat="1" x14ac:dyDescent="0.25">
      <c r="A89" s="12">
        <v>45</v>
      </c>
      <c r="B89" s="17" t="s">
        <v>22</v>
      </c>
      <c r="C89" s="2"/>
      <c r="D89" s="3"/>
      <c r="E89" s="3"/>
      <c r="F89" s="3"/>
      <c r="G89" s="3"/>
      <c r="H89" s="4"/>
      <c r="I89" s="6"/>
      <c r="J89" s="2"/>
      <c r="K89" s="3">
        <v>112</v>
      </c>
      <c r="L89" s="3">
        <v>304</v>
      </c>
      <c r="M89" s="3"/>
      <c r="N89" s="3"/>
      <c r="O89" s="104"/>
      <c r="P89" s="2"/>
      <c r="Q89" s="3"/>
      <c r="R89" s="3"/>
      <c r="S89" s="3">
        <v>65</v>
      </c>
      <c r="T89" s="3">
        <v>76</v>
      </c>
      <c r="U89" s="3"/>
      <c r="V89" s="3"/>
      <c r="W89" s="104"/>
      <c r="X89" s="245"/>
      <c r="Y89" s="6"/>
      <c r="Z89" s="2"/>
      <c r="AA89" s="3">
        <v>21.22</v>
      </c>
      <c r="AB89" s="3">
        <v>27.59</v>
      </c>
      <c r="AC89" s="3">
        <v>42.99</v>
      </c>
      <c r="AD89" s="3">
        <v>32.49</v>
      </c>
      <c r="AE89" s="44"/>
      <c r="AF89" s="44"/>
      <c r="AG89" s="108"/>
      <c r="AH89" s="19"/>
      <c r="AI89" s="20"/>
      <c r="AJ89" s="20"/>
      <c r="AK89" s="20">
        <v>3069</v>
      </c>
      <c r="AL89" s="20">
        <v>104521</v>
      </c>
      <c r="AM89" s="20"/>
      <c r="AN89" s="20"/>
      <c r="AO89" s="152"/>
      <c r="AP89" s="19"/>
      <c r="AQ89" s="20"/>
      <c r="AR89" s="20"/>
      <c r="AS89" s="20">
        <v>927</v>
      </c>
      <c r="AT89" s="20">
        <v>16903</v>
      </c>
      <c r="AU89" s="20"/>
      <c r="AV89" s="20"/>
      <c r="AW89" s="21"/>
      <c r="AX89" s="254"/>
      <c r="AY89" s="45"/>
      <c r="AZ89" s="46"/>
      <c r="BA89" s="46"/>
      <c r="BB89" s="46"/>
      <c r="BC89" s="46">
        <f>AT89/AL89</f>
        <v>0.16171869767797858</v>
      </c>
      <c r="BD89" s="46"/>
      <c r="BE89" s="46"/>
      <c r="BF89" s="153"/>
      <c r="BG89" s="2" t="s">
        <v>188</v>
      </c>
      <c r="BH89" s="48"/>
      <c r="BI89" s="48"/>
      <c r="BJ89" s="48"/>
      <c r="BK89" s="48"/>
      <c r="BL89" s="48"/>
      <c r="BM89" s="48"/>
      <c r="BN89" s="154"/>
      <c r="BO89" s="45"/>
      <c r="BP89" s="46">
        <f>S89/K89</f>
        <v>0.5803571428571429</v>
      </c>
      <c r="BQ89" s="46">
        <f>T89/L89</f>
        <v>0.25</v>
      </c>
      <c r="BR89" s="46"/>
      <c r="BS89" s="46"/>
      <c r="BT89" s="47"/>
      <c r="BU89" s="261"/>
      <c r="BV89" s="261"/>
      <c r="BW89" s="261"/>
      <c r="BX89" s="261"/>
      <c r="BY89" s="239"/>
      <c r="BZ89" s="45"/>
      <c r="CA89" s="47"/>
      <c r="CB89" s="45"/>
      <c r="CC89" s="301"/>
      <c r="CD89" s="325"/>
      <c r="CE89" s="127"/>
      <c r="CF89" s="127"/>
      <c r="CG89" s="301"/>
    </row>
    <row r="90" spans="1:85" s="24" customFormat="1" x14ac:dyDescent="0.25">
      <c r="A90" s="12">
        <v>46</v>
      </c>
      <c r="B90" s="17" t="s">
        <v>377</v>
      </c>
      <c r="C90" s="2">
        <v>22</v>
      </c>
      <c r="D90" s="3">
        <v>22</v>
      </c>
      <c r="E90" s="3">
        <v>22</v>
      </c>
      <c r="F90" s="3"/>
      <c r="G90" s="3">
        <v>24</v>
      </c>
      <c r="H90" s="4">
        <v>30</v>
      </c>
      <c r="I90" s="6">
        <v>30</v>
      </c>
      <c r="J90" s="2">
        <v>299</v>
      </c>
      <c r="K90" s="3">
        <v>330</v>
      </c>
      <c r="L90" s="3">
        <v>335</v>
      </c>
      <c r="M90" s="3"/>
      <c r="N90" s="3">
        <v>163</v>
      </c>
      <c r="O90" s="104">
        <v>156</v>
      </c>
      <c r="P90" s="2">
        <v>0</v>
      </c>
      <c r="Q90" s="3">
        <v>0</v>
      </c>
      <c r="R90" s="3">
        <v>2</v>
      </c>
      <c r="S90" s="3">
        <v>12</v>
      </c>
      <c r="T90" s="3">
        <v>12</v>
      </c>
      <c r="U90" s="3"/>
      <c r="V90" s="3">
        <v>39</v>
      </c>
      <c r="W90" s="104">
        <v>2</v>
      </c>
      <c r="X90" s="245">
        <v>30</v>
      </c>
      <c r="Y90" s="6">
        <v>46</v>
      </c>
      <c r="Z90" s="2" t="s">
        <v>229</v>
      </c>
      <c r="AA90" s="3" t="s">
        <v>230</v>
      </c>
      <c r="AB90" s="3" t="s">
        <v>231</v>
      </c>
      <c r="AC90" s="3" t="s">
        <v>231</v>
      </c>
      <c r="AD90" s="3" t="s">
        <v>231</v>
      </c>
      <c r="AE90" s="3"/>
      <c r="AF90" s="3">
        <v>33.68</v>
      </c>
      <c r="AG90" s="104">
        <v>33.68</v>
      </c>
      <c r="AH90" s="19">
        <v>124745</v>
      </c>
      <c r="AI90" s="20">
        <v>117222</v>
      </c>
      <c r="AJ90" s="20">
        <v>144003</v>
      </c>
      <c r="AK90" s="20">
        <v>205573</v>
      </c>
      <c r="AL90" s="20">
        <v>205962</v>
      </c>
      <c r="AM90" s="20"/>
      <c r="AN90" s="20">
        <v>190530</v>
      </c>
      <c r="AO90" s="152">
        <v>291838</v>
      </c>
      <c r="AP90" s="19">
        <v>12384</v>
      </c>
      <c r="AQ90" s="20">
        <v>10720</v>
      </c>
      <c r="AR90" s="20">
        <v>16670</v>
      </c>
      <c r="AS90" s="20">
        <v>27527</v>
      </c>
      <c r="AT90" s="20">
        <v>46826</v>
      </c>
      <c r="AU90" s="20"/>
      <c r="AV90" s="20">
        <v>14946</v>
      </c>
      <c r="AW90" s="21">
        <v>12604</v>
      </c>
      <c r="AX90" s="254">
        <v>82900</v>
      </c>
      <c r="AY90" s="45">
        <f>AP90/AH90</f>
        <v>9.9274520020842513E-2</v>
      </c>
      <c r="AZ90" s="46">
        <f>AQ90/AI90</f>
        <v>9.1450410332531443E-2</v>
      </c>
      <c r="BA90" s="46">
        <f>AR90/AJ90</f>
        <v>0.1157614771914474</v>
      </c>
      <c r="BB90" s="46">
        <f>AS90/AK90</f>
        <v>0.13390377140966955</v>
      </c>
      <c r="BC90" s="46">
        <f>AT90/AL90</f>
        <v>0.22735261844417903</v>
      </c>
      <c r="BD90" s="46"/>
      <c r="BE90" s="46">
        <f t="shared" si="74"/>
        <v>7.8444339474098568E-2</v>
      </c>
      <c r="BF90" s="46">
        <f t="shared" si="74"/>
        <v>4.3188344218367723E-2</v>
      </c>
      <c r="BG90" s="2" t="s">
        <v>188</v>
      </c>
      <c r="BH90" s="48">
        <f>(AZ90-AY90)*100</f>
        <v>-0.78241096883110706</v>
      </c>
      <c r="BI90" s="48">
        <f>(BA90-AZ90)*100</f>
        <v>2.4311066858915957</v>
      </c>
      <c r="BJ90" s="48">
        <f>(BB90-BA90)*100</f>
        <v>1.8142294218222152</v>
      </c>
      <c r="BK90" s="48">
        <f>(BC90-BB90)*100</f>
        <v>9.3448847034509477</v>
      </c>
      <c r="BL90" s="48"/>
      <c r="BM90" s="48"/>
      <c r="BN90" s="154">
        <f t="shared" si="63"/>
        <v>-3.5255995255730843</v>
      </c>
      <c r="BO90" s="45">
        <f>R90/J90</f>
        <v>6.688963210702341E-3</v>
      </c>
      <c r="BP90" s="46">
        <f>S90/K90</f>
        <v>3.6363636363636362E-2</v>
      </c>
      <c r="BQ90" s="46"/>
      <c r="BR90" s="46"/>
      <c r="BS90" s="46">
        <f t="shared" ref="BS90:BT95" si="84">V90/N90</f>
        <v>0.2392638036809816</v>
      </c>
      <c r="BT90" s="46">
        <f t="shared" si="84"/>
        <v>1.282051282051282E-2</v>
      </c>
      <c r="BU90" s="261">
        <f t="shared" si="66"/>
        <v>0.19230769230769232</v>
      </c>
      <c r="BV90" s="261">
        <f t="shared" si="67"/>
        <v>0.29487179487179488</v>
      </c>
      <c r="BW90" s="261">
        <f t="shared" si="68"/>
        <v>0.5</v>
      </c>
      <c r="BX90" s="261">
        <f t="shared" si="69"/>
        <v>0</v>
      </c>
      <c r="BY90" s="239">
        <f t="shared" si="70"/>
        <v>-4.2944785276073622E-2</v>
      </c>
      <c r="BZ90" s="45"/>
      <c r="CA90" s="47"/>
      <c r="CB90" s="45"/>
      <c r="CC90" s="4" t="s">
        <v>322</v>
      </c>
      <c r="CD90" s="329"/>
      <c r="CE90" s="3" t="s">
        <v>322</v>
      </c>
      <c r="CF90" s="3"/>
      <c r="CG90" s="4" t="s">
        <v>322</v>
      </c>
    </row>
    <row r="91" spans="1:85" s="22" customFormat="1" x14ac:dyDescent="0.25">
      <c r="A91" s="13"/>
      <c r="B91" s="50" t="s">
        <v>241</v>
      </c>
      <c r="C91" s="51"/>
      <c r="D91" s="52"/>
      <c r="E91" s="52"/>
      <c r="F91" s="52">
        <v>6</v>
      </c>
      <c r="G91" s="52">
        <v>0</v>
      </c>
      <c r="H91" s="53">
        <v>0</v>
      </c>
      <c r="I91" s="241">
        <v>6</v>
      </c>
      <c r="J91" s="51"/>
      <c r="K91" s="52"/>
      <c r="L91" s="52"/>
      <c r="M91" s="52">
        <v>42</v>
      </c>
      <c r="N91" s="52">
        <v>53</v>
      </c>
      <c r="O91" s="105">
        <v>32</v>
      </c>
      <c r="P91" s="51"/>
      <c r="Q91" s="52"/>
      <c r="R91" s="52"/>
      <c r="S91" s="52"/>
      <c r="T91" s="52"/>
      <c r="U91" s="52">
        <v>0</v>
      </c>
      <c r="V91" s="52">
        <v>0</v>
      </c>
      <c r="W91" s="105">
        <v>0</v>
      </c>
      <c r="X91" s="246">
        <v>0</v>
      </c>
      <c r="Y91" s="241">
        <v>0</v>
      </c>
      <c r="Z91" s="51"/>
      <c r="AA91" s="52"/>
      <c r="AB91" s="52"/>
      <c r="AC91" s="52"/>
      <c r="AD91" s="52"/>
      <c r="AE91" s="54">
        <v>20.16</v>
      </c>
      <c r="AF91" s="54">
        <v>12.15</v>
      </c>
      <c r="AG91" s="107">
        <v>20.56</v>
      </c>
      <c r="AH91" s="191"/>
      <c r="AI91" s="55"/>
      <c r="AJ91" s="55"/>
      <c r="AK91" s="55"/>
      <c r="AL91" s="55"/>
      <c r="AM91" s="55">
        <v>17915.150000000001</v>
      </c>
      <c r="AN91" s="55">
        <v>20005</v>
      </c>
      <c r="AO91" s="141">
        <v>21184</v>
      </c>
      <c r="AP91" s="191"/>
      <c r="AQ91" s="55"/>
      <c r="AR91" s="55"/>
      <c r="AS91" s="55"/>
      <c r="AT91" s="55"/>
      <c r="AU91" s="55">
        <v>2847.49</v>
      </c>
      <c r="AV91" s="55">
        <v>2657</v>
      </c>
      <c r="AW91" s="56">
        <v>1475</v>
      </c>
      <c r="AX91" s="255">
        <v>7138</v>
      </c>
      <c r="AY91" s="197"/>
      <c r="AZ91" s="57"/>
      <c r="BA91" s="57"/>
      <c r="BB91" s="57"/>
      <c r="BC91" s="57"/>
      <c r="BD91" s="57">
        <f t="shared" si="77"/>
        <v>0.15894312913930386</v>
      </c>
      <c r="BE91" s="57">
        <f t="shared" si="74"/>
        <v>0.13281679580104974</v>
      </c>
      <c r="BF91" s="136">
        <f t="shared" si="71"/>
        <v>6.9628021148036248E-2</v>
      </c>
      <c r="BG91" s="51"/>
      <c r="BH91" s="59"/>
      <c r="BI91" s="59"/>
      <c r="BJ91" s="59"/>
      <c r="BK91" s="59"/>
      <c r="BL91" s="59"/>
      <c r="BM91" s="59">
        <f>(BE91-BD91)*100</f>
        <v>-2.612633333825412</v>
      </c>
      <c r="BN91" s="144">
        <f t="shared" si="63"/>
        <v>-6.3188774653013491</v>
      </c>
      <c r="BO91" s="197"/>
      <c r="BP91" s="57"/>
      <c r="BQ91" s="57"/>
      <c r="BR91" s="57">
        <f>U91/M91</f>
        <v>0</v>
      </c>
      <c r="BS91" s="57">
        <f t="shared" si="84"/>
        <v>0</v>
      </c>
      <c r="BT91" s="58">
        <f t="shared" si="72"/>
        <v>0</v>
      </c>
      <c r="BU91" s="124">
        <f t="shared" si="66"/>
        <v>0</v>
      </c>
      <c r="BV91" s="124">
        <f t="shared" si="67"/>
        <v>0</v>
      </c>
      <c r="BW91" s="124">
        <f t="shared" si="68"/>
        <v>0</v>
      </c>
      <c r="BX91" s="124">
        <f t="shared" si="69"/>
        <v>0.69218106995884754</v>
      </c>
      <c r="BY91" s="291">
        <f t="shared" si="70"/>
        <v>-0.39622641509433965</v>
      </c>
      <c r="BZ91" s="197"/>
      <c r="CA91" s="58" t="s">
        <v>322</v>
      </c>
      <c r="CB91" s="197"/>
      <c r="CC91" s="304"/>
      <c r="CD91" s="328"/>
      <c r="CE91" s="52" t="s">
        <v>322</v>
      </c>
      <c r="CF91" s="52"/>
      <c r="CG91" s="53" t="s">
        <v>322</v>
      </c>
    </row>
    <row r="92" spans="1:85" s="9" customFormat="1" x14ac:dyDescent="0.25">
      <c r="A92" s="12">
        <v>47</v>
      </c>
      <c r="B92" s="17" t="s">
        <v>23</v>
      </c>
      <c r="C92" s="2"/>
      <c r="D92" s="3"/>
      <c r="E92" s="3"/>
      <c r="F92" s="3">
        <v>8</v>
      </c>
      <c r="G92" s="3">
        <v>8</v>
      </c>
      <c r="H92" s="4">
        <v>14</v>
      </c>
      <c r="I92" s="6">
        <v>51</v>
      </c>
      <c r="J92" s="2"/>
      <c r="K92" s="3"/>
      <c r="L92" s="3"/>
      <c r="M92" s="3">
        <v>660</v>
      </c>
      <c r="N92" s="3">
        <v>651</v>
      </c>
      <c r="O92" s="104">
        <v>847</v>
      </c>
      <c r="P92" s="2"/>
      <c r="Q92" s="3"/>
      <c r="R92" s="3"/>
      <c r="S92" s="3"/>
      <c r="T92" s="3"/>
      <c r="U92" s="3">
        <v>53</v>
      </c>
      <c r="V92" s="3">
        <v>64</v>
      </c>
      <c r="W92" s="104">
        <v>66</v>
      </c>
      <c r="X92" s="245">
        <v>0</v>
      </c>
      <c r="Y92" s="6">
        <v>0</v>
      </c>
      <c r="Z92" s="2"/>
      <c r="AA92" s="3"/>
      <c r="AB92" s="3"/>
      <c r="AC92" s="3"/>
      <c r="AD92" s="3"/>
      <c r="AE92" s="44">
        <v>39.82</v>
      </c>
      <c r="AF92" s="44">
        <v>39.82</v>
      </c>
      <c r="AG92" s="108">
        <v>39.82</v>
      </c>
      <c r="AH92" s="19"/>
      <c r="AI92" s="20"/>
      <c r="AJ92" s="20"/>
      <c r="AK92" s="20"/>
      <c r="AL92" s="20"/>
      <c r="AM92" s="20">
        <v>873348</v>
      </c>
      <c r="AN92" s="20">
        <v>820772</v>
      </c>
      <c r="AO92" s="152">
        <v>942806</v>
      </c>
      <c r="AP92" s="19"/>
      <c r="AQ92" s="20"/>
      <c r="AR92" s="20"/>
      <c r="AS92" s="20"/>
      <c r="AT92" s="20"/>
      <c r="AU92" s="20">
        <v>67702</v>
      </c>
      <c r="AV92" s="20">
        <v>66726</v>
      </c>
      <c r="AW92" s="21">
        <v>71166</v>
      </c>
      <c r="AX92" s="254">
        <v>162595</v>
      </c>
      <c r="AY92" s="45"/>
      <c r="AZ92" s="46"/>
      <c r="BA92" s="46"/>
      <c r="BB92" s="46"/>
      <c r="BC92" s="46"/>
      <c r="BD92" s="46">
        <f t="shared" si="77"/>
        <v>7.7520072181993888E-2</v>
      </c>
      <c r="BE92" s="46">
        <f t="shared" si="74"/>
        <v>8.1296632926074475E-2</v>
      </c>
      <c r="BF92" s="153">
        <f t="shared" si="71"/>
        <v>7.5483185300051117E-2</v>
      </c>
      <c r="BG92" s="2" t="s">
        <v>188</v>
      </c>
      <c r="BH92" s="48"/>
      <c r="BI92" s="48"/>
      <c r="BJ92" s="48"/>
      <c r="BK92" s="48"/>
      <c r="BL92" s="48"/>
      <c r="BM92" s="48">
        <f>(BE92-BD92)*100</f>
        <v>0.37765607440805871</v>
      </c>
      <c r="BN92" s="154">
        <f t="shared" si="63"/>
        <v>-0.58134476260233581</v>
      </c>
      <c r="BO92" s="45"/>
      <c r="BP92" s="46"/>
      <c r="BQ92" s="46"/>
      <c r="BR92" s="46">
        <f>U92/M92</f>
        <v>8.0303030303030307E-2</v>
      </c>
      <c r="BS92" s="46">
        <f t="shared" si="84"/>
        <v>9.8310291858678955E-2</v>
      </c>
      <c r="BT92" s="47">
        <f t="shared" si="72"/>
        <v>7.792207792207792E-2</v>
      </c>
      <c r="BU92" s="261">
        <f t="shared" si="66"/>
        <v>0</v>
      </c>
      <c r="BV92" s="261">
        <f t="shared" si="67"/>
        <v>0</v>
      </c>
      <c r="BW92" s="261">
        <f t="shared" si="68"/>
        <v>7.792207792207792E-2</v>
      </c>
      <c r="BX92" s="261">
        <f t="shared" si="69"/>
        <v>0</v>
      </c>
      <c r="BY92" s="239">
        <f t="shared" si="70"/>
        <v>0.30107526881720431</v>
      </c>
      <c r="BZ92" s="45" t="s">
        <v>322</v>
      </c>
      <c r="CA92" s="47"/>
      <c r="CB92" s="45"/>
      <c r="CC92" s="301"/>
      <c r="CD92" s="325"/>
      <c r="CE92" s="127" t="s">
        <v>322</v>
      </c>
      <c r="CF92" s="127" t="s">
        <v>322</v>
      </c>
      <c r="CG92" s="301"/>
    </row>
    <row r="93" spans="1:85" s="14" customFormat="1" x14ac:dyDescent="0.25">
      <c r="A93" s="13">
        <v>48</v>
      </c>
      <c r="B93" s="50" t="s">
        <v>24</v>
      </c>
      <c r="C93" s="51"/>
      <c r="D93" s="52"/>
      <c r="E93" s="52"/>
      <c r="F93" s="52">
        <v>0</v>
      </c>
      <c r="G93" s="52">
        <v>0</v>
      </c>
      <c r="H93" s="53"/>
      <c r="I93" s="241"/>
      <c r="J93" s="51"/>
      <c r="K93" s="52"/>
      <c r="L93" s="52"/>
      <c r="M93" s="52">
        <v>104</v>
      </c>
      <c r="N93" s="52">
        <v>52</v>
      </c>
      <c r="O93" s="105"/>
      <c r="P93" s="51"/>
      <c r="Q93" s="52"/>
      <c r="R93" s="52"/>
      <c r="S93" s="52"/>
      <c r="T93" s="52"/>
      <c r="U93" s="52">
        <v>0</v>
      </c>
      <c r="V93" s="52">
        <v>1</v>
      </c>
      <c r="W93" s="105"/>
      <c r="X93" s="246"/>
      <c r="Y93" s="241"/>
      <c r="Z93" s="51"/>
      <c r="AA93" s="52"/>
      <c r="AB93" s="52"/>
      <c r="AC93" s="52"/>
      <c r="AD93" s="52"/>
      <c r="AE93" s="54">
        <v>32.729999999999997</v>
      </c>
      <c r="AF93" s="54">
        <v>38.18</v>
      </c>
      <c r="AG93" s="107"/>
      <c r="AH93" s="191"/>
      <c r="AI93" s="55"/>
      <c r="AJ93" s="55"/>
      <c r="AK93" s="55"/>
      <c r="AL93" s="55"/>
      <c r="AM93" s="55">
        <v>74806</v>
      </c>
      <c r="AN93" s="55">
        <v>78712</v>
      </c>
      <c r="AO93" s="141"/>
      <c r="AP93" s="191"/>
      <c r="AQ93" s="55"/>
      <c r="AR93" s="55"/>
      <c r="AS93" s="55"/>
      <c r="AT93" s="55"/>
      <c r="AU93" s="55">
        <v>13237</v>
      </c>
      <c r="AV93" s="55">
        <v>48376</v>
      </c>
      <c r="AW93" s="56"/>
      <c r="AX93" s="255"/>
      <c r="AY93" s="197"/>
      <c r="AZ93" s="57"/>
      <c r="BA93" s="57"/>
      <c r="BB93" s="57"/>
      <c r="BC93" s="57"/>
      <c r="BD93" s="57">
        <f t="shared" si="77"/>
        <v>0.17695104670748335</v>
      </c>
      <c r="BE93" s="57">
        <f t="shared" si="74"/>
        <v>0.61459497916454919</v>
      </c>
      <c r="BF93" s="136"/>
      <c r="BG93" s="51" t="s">
        <v>188</v>
      </c>
      <c r="BH93" s="59"/>
      <c r="BI93" s="59"/>
      <c r="BJ93" s="59"/>
      <c r="BK93" s="59"/>
      <c r="BL93" s="59"/>
      <c r="BM93" s="59">
        <f>(BE93-BD93)*100</f>
        <v>43.764393245706586</v>
      </c>
      <c r="BN93" s="144"/>
      <c r="BO93" s="197"/>
      <c r="BP93" s="57"/>
      <c r="BQ93" s="57"/>
      <c r="BR93" s="57">
        <f>U93/M93</f>
        <v>0</v>
      </c>
      <c r="BS93" s="57">
        <f t="shared" si="84"/>
        <v>1.9230769230769232E-2</v>
      </c>
      <c r="BT93" s="58"/>
      <c r="BU93" s="124"/>
      <c r="BV93" s="124"/>
      <c r="BW93" s="124"/>
      <c r="BX93" s="124"/>
      <c r="BY93" s="291"/>
      <c r="BZ93" s="197"/>
      <c r="CA93" s="58"/>
      <c r="CB93" s="197" t="s">
        <v>322</v>
      </c>
      <c r="CC93" s="302"/>
      <c r="CD93" s="326"/>
      <c r="CE93" s="126"/>
      <c r="CF93" s="126"/>
      <c r="CG93" s="302"/>
    </row>
    <row r="94" spans="1:85" s="22" customFormat="1" x14ac:dyDescent="0.25">
      <c r="A94" s="13">
        <v>49</v>
      </c>
      <c r="B94" s="50" t="s">
        <v>25</v>
      </c>
      <c r="C94" s="51">
        <v>0</v>
      </c>
      <c r="D94" s="52">
        <v>0</v>
      </c>
      <c r="E94" s="52">
        <v>0</v>
      </c>
      <c r="F94" s="52"/>
      <c r="G94" s="52">
        <v>20</v>
      </c>
      <c r="H94" s="53">
        <v>0</v>
      </c>
      <c r="I94" s="241">
        <v>19</v>
      </c>
      <c r="J94" s="51">
        <v>250</v>
      </c>
      <c r="K94" s="52">
        <v>250</v>
      </c>
      <c r="L94" s="52">
        <v>250</v>
      </c>
      <c r="M94" s="52"/>
      <c r="N94" s="52">
        <v>175</v>
      </c>
      <c r="O94" s="105">
        <v>223</v>
      </c>
      <c r="P94" s="51">
        <v>0</v>
      </c>
      <c r="Q94" s="52">
        <v>0</v>
      </c>
      <c r="R94" s="52">
        <v>5</v>
      </c>
      <c r="S94" s="52">
        <v>8</v>
      </c>
      <c r="T94" s="52">
        <v>10</v>
      </c>
      <c r="U94" s="52"/>
      <c r="V94" s="52">
        <v>49</v>
      </c>
      <c r="W94" s="105">
        <v>49</v>
      </c>
      <c r="X94" s="246">
        <v>0</v>
      </c>
      <c r="Y94" s="241">
        <v>15</v>
      </c>
      <c r="Z94" s="51"/>
      <c r="AA94" s="52"/>
      <c r="AB94" s="52" t="s">
        <v>130</v>
      </c>
      <c r="AC94" s="52" t="s">
        <v>193</v>
      </c>
      <c r="AD94" s="52" t="s">
        <v>193</v>
      </c>
      <c r="AE94" s="54"/>
      <c r="AF94" s="54">
        <v>33.32</v>
      </c>
      <c r="AG94" s="107">
        <v>30.24</v>
      </c>
      <c r="AH94" s="191"/>
      <c r="AI94" s="55"/>
      <c r="AJ94" s="55"/>
      <c r="AK94" s="55"/>
      <c r="AL94" s="55">
        <v>60966</v>
      </c>
      <c r="AM94" s="55"/>
      <c r="AN94" s="55">
        <v>85065</v>
      </c>
      <c r="AO94" s="141">
        <v>88480</v>
      </c>
      <c r="AP94" s="191"/>
      <c r="AQ94" s="55"/>
      <c r="AR94" s="55"/>
      <c r="AS94" s="55"/>
      <c r="AT94" s="55"/>
      <c r="AU94" s="55"/>
      <c r="AV94" s="55">
        <v>12517</v>
      </c>
      <c r="AW94" s="56">
        <v>19798</v>
      </c>
      <c r="AX94" s="255">
        <v>68091</v>
      </c>
      <c r="AY94" s="197"/>
      <c r="AZ94" s="57"/>
      <c r="BA94" s="57"/>
      <c r="BB94" s="57"/>
      <c r="BC94" s="57"/>
      <c r="BD94" s="57"/>
      <c r="BE94" s="57">
        <f t="shared" si="74"/>
        <v>0.1471462998883207</v>
      </c>
      <c r="BF94" s="136">
        <f t="shared" si="71"/>
        <v>0.22375678119349005</v>
      </c>
      <c r="BG94" s="51" t="s">
        <v>188</v>
      </c>
      <c r="BH94" s="59"/>
      <c r="BI94" s="59"/>
      <c r="BJ94" s="59"/>
      <c r="BK94" s="59"/>
      <c r="BL94" s="59"/>
      <c r="BM94" s="59"/>
      <c r="BN94" s="144">
        <f t="shared" si="63"/>
        <v>7.6610481305169342</v>
      </c>
      <c r="BO94" s="197">
        <f t="shared" ref="BO94:BQ97" si="85">R94/J94</f>
        <v>0.02</v>
      </c>
      <c r="BP94" s="57">
        <f t="shared" si="85"/>
        <v>3.2000000000000001E-2</v>
      </c>
      <c r="BQ94" s="57">
        <f t="shared" si="85"/>
        <v>0.04</v>
      </c>
      <c r="BR94" s="57"/>
      <c r="BS94" s="57">
        <f t="shared" si="84"/>
        <v>0.28000000000000003</v>
      </c>
      <c r="BT94" s="58">
        <f t="shared" si="72"/>
        <v>0.21973094170403587</v>
      </c>
      <c r="BU94" s="124">
        <f t="shared" si="66"/>
        <v>0</v>
      </c>
      <c r="BV94" s="124">
        <f t="shared" si="67"/>
        <v>6.726457399103139E-2</v>
      </c>
      <c r="BW94" s="124">
        <f t="shared" si="68"/>
        <v>0.28699551569506726</v>
      </c>
      <c r="BX94" s="124">
        <f t="shared" si="69"/>
        <v>-9.2436974789916027E-2</v>
      </c>
      <c r="BY94" s="291">
        <f t="shared" si="70"/>
        <v>0.2742857142857143</v>
      </c>
      <c r="BZ94" s="197"/>
      <c r="CA94" s="58"/>
      <c r="CB94" s="197" t="s">
        <v>322</v>
      </c>
      <c r="CC94" s="304"/>
      <c r="CD94" s="328"/>
      <c r="CE94" s="52" t="s">
        <v>322</v>
      </c>
      <c r="CF94" s="52" t="s">
        <v>322</v>
      </c>
      <c r="CG94" s="304"/>
    </row>
    <row r="95" spans="1:85" s="9" customFormat="1" x14ac:dyDescent="0.25">
      <c r="A95" s="12">
        <v>50</v>
      </c>
      <c r="B95" s="17" t="s">
        <v>363</v>
      </c>
      <c r="C95" s="2">
        <v>0</v>
      </c>
      <c r="D95" s="3">
        <v>2</v>
      </c>
      <c r="E95" s="3">
        <v>6</v>
      </c>
      <c r="F95" s="3">
        <v>6</v>
      </c>
      <c r="G95" s="3">
        <v>6</v>
      </c>
      <c r="H95" s="4">
        <v>8</v>
      </c>
      <c r="I95" s="6">
        <v>72</v>
      </c>
      <c r="J95" s="2">
        <v>230</v>
      </c>
      <c r="K95" s="3">
        <v>373</v>
      </c>
      <c r="L95" s="3">
        <v>393</v>
      </c>
      <c r="M95" s="3">
        <v>442</v>
      </c>
      <c r="N95" s="3">
        <v>405</v>
      </c>
      <c r="O95" s="104">
        <v>429</v>
      </c>
      <c r="P95" s="2">
        <v>68</v>
      </c>
      <c r="Q95" s="3">
        <v>67</v>
      </c>
      <c r="R95" s="3">
        <v>21</v>
      </c>
      <c r="S95" s="3">
        <v>10</v>
      </c>
      <c r="T95" s="3">
        <v>8</v>
      </c>
      <c r="U95" s="3">
        <v>0</v>
      </c>
      <c r="V95" s="3">
        <v>7</v>
      </c>
      <c r="W95" s="104">
        <v>3</v>
      </c>
      <c r="X95" s="245">
        <v>116</v>
      </c>
      <c r="Y95" s="6">
        <v>123</v>
      </c>
      <c r="Z95" s="5">
        <v>29.5</v>
      </c>
      <c r="AA95" s="44">
        <v>34.75</v>
      </c>
      <c r="AB95" s="44">
        <v>37.5</v>
      </c>
      <c r="AC95" s="44">
        <v>36.5</v>
      </c>
      <c r="AD95" s="44">
        <v>35</v>
      </c>
      <c r="AE95" s="44">
        <v>35</v>
      </c>
      <c r="AF95" s="44">
        <v>35</v>
      </c>
      <c r="AG95" s="108">
        <v>35</v>
      </c>
      <c r="AH95" s="19">
        <v>370705</v>
      </c>
      <c r="AI95" s="20">
        <v>333560</v>
      </c>
      <c r="AJ95" s="20">
        <v>346895</v>
      </c>
      <c r="AK95" s="20">
        <v>474536</v>
      </c>
      <c r="AL95" s="20">
        <v>515698</v>
      </c>
      <c r="AM95" s="20">
        <v>453675</v>
      </c>
      <c r="AN95" s="20">
        <v>479327</v>
      </c>
      <c r="AO95" s="152">
        <v>458576</v>
      </c>
      <c r="AP95" s="19">
        <v>81431</v>
      </c>
      <c r="AQ95" s="20">
        <v>72562</v>
      </c>
      <c r="AR95" s="20">
        <v>10000</v>
      </c>
      <c r="AS95" s="20">
        <v>36455</v>
      </c>
      <c r="AT95" s="20">
        <v>35621</v>
      </c>
      <c r="AU95" s="20">
        <v>16784</v>
      </c>
      <c r="AV95" s="20">
        <v>24433.37</v>
      </c>
      <c r="AW95" s="21">
        <v>19000</v>
      </c>
      <c r="AX95" s="254">
        <v>177216.77</v>
      </c>
      <c r="AY95" s="45">
        <f t="shared" si="33"/>
        <v>0.21966523246247016</v>
      </c>
      <c r="AZ95" s="46">
        <f t="shared" si="34"/>
        <v>0.21753807410960546</v>
      </c>
      <c r="BA95" s="46">
        <f t="shared" si="35"/>
        <v>2.8827166721918738E-2</v>
      </c>
      <c r="BB95" s="46">
        <f t="shared" si="36"/>
        <v>7.6822411787514547E-2</v>
      </c>
      <c r="BC95" s="46">
        <f t="shared" si="37"/>
        <v>6.9073372400125649E-2</v>
      </c>
      <c r="BD95" s="46">
        <f t="shared" si="77"/>
        <v>3.6995646663360332E-2</v>
      </c>
      <c r="BE95" s="46">
        <f t="shared" si="74"/>
        <v>5.0974324417360169E-2</v>
      </c>
      <c r="BF95" s="153">
        <f t="shared" si="71"/>
        <v>4.1432608771501345E-2</v>
      </c>
      <c r="BG95" s="2" t="s">
        <v>188</v>
      </c>
      <c r="BH95" s="48">
        <f t="shared" ref="BH95:BM95" si="86">(AZ95-AY95)*100</f>
        <v>-0.21271583528646998</v>
      </c>
      <c r="BI95" s="48">
        <f t="shared" si="86"/>
        <v>-18.871090738768672</v>
      </c>
      <c r="BJ95" s="48">
        <f t="shared" si="86"/>
        <v>4.7995245065595808</v>
      </c>
      <c r="BK95" s="48">
        <f t="shared" si="86"/>
        <v>-0.77490393873888985</v>
      </c>
      <c r="BL95" s="48">
        <f t="shared" si="86"/>
        <v>-3.2077725736765315</v>
      </c>
      <c r="BM95" s="48">
        <f t="shared" si="86"/>
        <v>1.3978677753999837</v>
      </c>
      <c r="BN95" s="154">
        <f t="shared" si="63"/>
        <v>-0.95417156458588237</v>
      </c>
      <c r="BO95" s="45">
        <f t="shared" si="85"/>
        <v>9.1304347826086957E-2</v>
      </c>
      <c r="BP95" s="46">
        <f t="shared" si="85"/>
        <v>2.6809651474530832E-2</v>
      </c>
      <c r="BQ95" s="46">
        <f t="shared" si="85"/>
        <v>2.0356234096692113E-2</v>
      </c>
      <c r="BR95" s="46">
        <f>U95/M95</f>
        <v>0</v>
      </c>
      <c r="BS95" s="46">
        <f t="shared" si="84"/>
        <v>1.7283950617283949E-2</v>
      </c>
      <c r="BT95" s="47">
        <f t="shared" si="72"/>
        <v>6.993006993006993E-3</v>
      </c>
      <c r="BU95" s="261">
        <f t="shared" si="66"/>
        <v>0.2703962703962704</v>
      </c>
      <c r="BV95" s="261">
        <f t="shared" si="67"/>
        <v>0.28671328671328672</v>
      </c>
      <c r="BW95" s="261">
        <f t="shared" si="68"/>
        <v>0.5641025641025641</v>
      </c>
      <c r="BX95" s="261">
        <f t="shared" si="69"/>
        <v>0</v>
      </c>
      <c r="BY95" s="239">
        <f t="shared" si="70"/>
        <v>5.9259259259259262E-2</v>
      </c>
      <c r="BZ95" s="45" t="s">
        <v>322</v>
      </c>
      <c r="CA95" s="47"/>
      <c r="CB95" s="45" t="s">
        <v>322</v>
      </c>
      <c r="CC95" s="301"/>
      <c r="CD95" s="325"/>
      <c r="CE95" s="127" t="s">
        <v>322</v>
      </c>
      <c r="CF95" s="127"/>
      <c r="CG95" s="301" t="s">
        <v>322</v>
      </c>
    </row>
    <row r="96" spans="1:85" s="11" customFormat="1" x14ac:dyDescent="0.25">
      <c r="A96" s="10"/>
      <c r="B96" s="32" t="s">
        <v>361</v>
      </c>
      <c r="C96" s="33">
        <v>3</v>
      </c>
      <c r="D96" s="34">
        <v>3</v>
      </c>
      <c r="E96" s="34">
        <v>3</v>
      </c>
      <c r="F96" s="34">
        <v>6</v>
      </c>
      <c r="G96" s="34"/>
      <c r="H96" s="35"/>
      <c r="I96" s="36"/>
      <c r="J96" s="33">
        <v>3</v>
      </c>
      <c r="K96" s="34">
        <v>3</v>
      </c>
      <c r="L96" s="34">
        <v>3</v>
      </c>
      <c r="M96" s="34">
        <v>3</v>
      </c>
      <c r="N96" s="34"/>
      <c r="O96" s="72"/>
      <c r="P96" s="33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/>
      <c r="W96" s="72"/>
      <c r="X96" s="244"/>
      <c r="Y96" s="36"/>
      <c r="Z96" s="69">
        <v>46.5</v>
      </c>
      <c r="AA96" s="70">
        <v>46.5</v>
      </c>
      <c r="AB96" s="70">
        <v>46.5</v>
      </c>
      <c r="AC96" s="70">
        <v>46.5</v>
      </c>
      <c r="AD96" s="70">
        <v>46.5</v>
      </c>
      <c r="AE96" s="70">
        <v>46.5</v>
      </c>
      <c r="AF96" s="70"/>
      <c r="AG96" s="109"/>
      <c r="AH96" s="37"/>
      <c r="AI96" s="38"/>
      <c r="AJ96" s="38">
        <v>21539.5</v>
      </c>
      <c r="AK96" s="38">
        <v>19771.38</v>
      </c>
      <c r="AL96" s="38">
        <v>20784.189999999999</v>
      </c>
      <c r="AM96" s="38">
        <v>21591.14</v>
      </c>
      <c r="AN96" s="38"/>
      <c r="AO96" s="129"/>
      <c r="AP96" s="37"/>
      <c r="AQ96" s="38"/>
      <c r="AR96" s="38">
        <v>2124.96</v>
      </c>
      <c r="AS96" s="38">
        <v>2131.19</v>
      </c>
      <c r="AT96" s="38">
        <v>4856.2700000000004</v>
      </c>
      <c r="AU96" s="38">
        <v>6037.07</v>
      </c>
      <c r="AV96" s="38"/>
      <c r="AW96" s="39"/>
      <c r="AX96" s="253"/>
      <c r="AY96" s="40"/>
      <c r="AZ96" s="41"/>
      <c r="BA96" s="41">
        <f t="shared" si="35"/>
        <v>9.8654100605863645E-2</v>
      </c>
      <c r="BB96" s="41">
        <f t="shared" si="36"/>
        <v>0.10779166654022126</v>
      </c>
      <c r="BC96" s="41">
        <f t="shared" si="37"/>
        <v>0.23365211730647192</v>
      </c>
      <c r="BD96" s="41">
        <f t="shared" si="77"/>
        <v>0.27960867281672019</v>
      </c>
      <c r="BE96" s="41"/>
      <c r="BF96" s="130"/>
      <c r="BG96" s="33" t="s">
        <v>188</v>
      </c>
      <c r="BH96" s="43"/>
      <c r="BI96" s="43"/>
      <c r="BJ96" s="43">
        <f t="shared" ref="BJ96:BL97" si="87">(BB96-BA96)*100</f>
        <v>0.91375659343576188</v>
      </c>
      <c r="BK96" s="43">
        <f t="shared" si="87"/>
        <v>12.586045076625066</v>
      </c>
      <c r="BL96" s="43">
        <f t="shared" si="87"/>
        <v>4.5956555510248274</v>
      </c>
      <c r="BM96" s="43"/>
      <c r="BN96" s="131"/>
      <c r="BO96" s="40">
        <f t="shared" si="85"/>
        <v>0</v>
      </c>
      <c r="BP96" s="41">
        <f t="shared" si="85"/>
        <v>0</v>
      </c>
      <c r="BQ96" s="41">
        <f t="shared" si="85"/>
        <v>0</v>
      </c>
      <c r="BR96" s="41">
        <f>U96/M96</f>
        <v>0</v>
      </c>
      <c r="BS96" s="41"/>
      <c r="BT96" s="42"/>
      <c r="BU96" s="260"/>
      <c r="BV96" s="260"/>
      <c r="BW96" s="260"/>
      <c r="BX96" s="260"/>
      <c r="BY96" s="290"/>
      <c r="BZ96" s="40"/>
      <c r="CA96" s="42" t="s">
        <v>322</v>
      </c>
      <c r="CB96" s="40"/>
      <c r="CC96" s="300"/>
      <c r="CD96" s="324"/>
      <c r="CE96" s="294"/>
      <c r="CF96" s="294"/>
      <c r="CG96" s="300"/>
    </row>
    <row r="97" spans="1:85" s="14" customFormat="1" x14ac:dyDescent="0.25">
      <c r="A97" s="13"/>
      <c r="B97" s="50" t="s">
        <v>362</v>
      </c>
      <c r="C97" s="51">
        <v>4</v>
      </c>
      <c r="D97" s="52">
        <v>4</v>
      </c>
      <c r="E97" s="52">
        <v>4</v>
      </c>
      <c r="F97" s="52">
        <v>4</v>
      </c>
      <c r="G97" s="52"/>
      <c r="H97" s="53"/>
      <c r="I97" s="241"/>
      <c r="J97" s="51">
        <v>59</v>
      </c>
      <c r="K97" s="52">
        <v>64</v>
      </c>
      <c r="L97" s="52">
        <v>70</v>
      </c>
      <c r="M97" s="52">
        <v>51</v>
      </c>
      <c r="N97" s="52"/>
      <c r="O97" s="105"/>
      <c r="P97" s="51">
        <v>0</v>
      </c>
      <c r="Q97" s="52">
        <v>0</v>
      </c>
      <c r="R97" s="52">
        <v>0</v>
      </c>
      <c r="S97" s="52">
        <v>0</v>
      </c>
      <c r="T97" s="52">
        <v>0</v>
      </c>
      <c r="U97" s="52">
        <v>0</v>
      </c>
      <c r="V97" s="52"/>
      <c r="W97" s="105"/>
      <c r="X97" s="246"/>
      <c r="Y97" s="241"/>
      <c r="Z97" s="51" t="s">
        <v>140</v>
      </c>
      <c r="AA97" s="52" t="s">
        <v>141</v>
      </c>
      <c r="AB97" s="52" t="s">
        <v>142</v>
      </c>
      <c r="AC97" s="52" t="s">
        <v>142</v>
      </c>
      <c r="AD97" s="52" t="s">
        <v>142</v>
      </c>
      <c r="AE97" s="54" t="s">
        <v>123</v>
      </c>
      <c r="AF97" s="54"/>
      <c r="AG97" s="107"/>
      <c r="AH97" s="191">
        <v>13120</v>
      </c>
      <c r="AI97" s="55">
        <v>13382</v>
      </c>
      <c r="AJ97" s="55">
        <v>13578</v>
      </c>
      <c r="AK97" s="55">
        <v>15030</v>
      </c>
      <c r="AL97" s="55">
        <v>16510</v>
      </c>
      <c r="AM97" s="55">
        <v>19266.32</v>
      </c>
      <c r="AN97" s="55"/>
      <c r="AO97" s="141"/>
      <c r="AP97" s="191">
        <v>905</v>
      </c>
      <c r="AQ97" s="55">
        <v>1939</v>
      </c>
      <c r="AR97" s="55">
        <v>2198</v>
      </c>
      <c r="AS97" s="55">
        <v>3023</v>
      </c>
      <c r="AT97" s="55">
        <v>7475</v>
      </c>
      <c r="AU97" s="55">
        <v>6955.84</v>
      </c>
      <c r="AV97" s="55"/>
      <c r="AW97" s="56"/>
      <c r="AX97" s="255"/>
      <c r="AY97" s="197">
        <f t="shared" si="33"/>
        <v>6.8978658536585372E-2</v>
      </c>
      <c r="AZ97" s="57">
        <f t="shared" si="34"/>
        <v>0.14489612912868033</v>
      </c>
      <c r="BA97" s="57">
        <f t="shared" si="35"/>
        <v>0.16187951097363382</v>
      </c>
      <c r="BB97" s="57">
        <f t="shared" si="36"/>
        <v>0.20113107119095144</v>
      </c>
      <c r="BC97" s="57">
        <f t="shared" si="37"/>
        <v>0.452755905511811</v>
      </c>
      <c r="BD97" s="57">
        <f t="shared" si="77"/>
        <v>0.36103625393951727</v>
      </c>
      <c r="BE97" s="57"/>
      <c r="BF97" s="136"/>
      <c r="BG97" s="51" t="s">
        <v>188</v>
      </c>
      <c r="BH97" s="59">
        <f>(AZ97-AY97)*100</f>
        <v>7.5917470592094958</v>
      </c>
      <c r="BI97" s="59">
        <f>(BA97-AZ97)*100</f>
        <v>1.6983381844953489</v>
      </c>
      <c r="BJ97" s="59">
        <f t="shared" si="87"/>
        <v>3.9251560217317625</v>
      </c>
      <c r="BK97" s="59">
        <f t="shared" si="87"/>
        <v>25.162483432085956</v>
      </c>
      <c r="BL97" s="59">
        <f t="shared" si="87"/>
        <v>-9.1719651572293728</v>
      </c>
      <c r="BM97" s="59"/>
      <c r="BN97" s="144"/>
      <c r="BO97" s="197">
        <f t="shared" si="85"/>
        <v>0</v>
      </c>
      <c r="BP97" s="57">
        <f t="shared" si="85"/>
        <v>0</v>
      </c>
      <c r="BQ97" s="57">
        <f t="shared" si="85"/>
        <v>0</v>
      </c>
      <c r="BR97" s="57">
        <f>U97/M97</f>
        <v>0</v>
      </c>
      <c r="BS97" s="57"/>
      <c r="BT97" s="58"/>
      <c r="BU97" s="124"/>
      <c r="BV97" s="124"/>
      <c r="BW97" s="124"/>
      <c r="BX97" s="124"/>
      <c r="BY97" s="291"/>
      <c r="BZ97" s="197"/>
      <c r="CA97" s="58" t="s">
        <v>322</v>
      </c>
      <c r="CB97" s="197"/>
      <c r="CC97" s="302"/>
      <c r="CD97" s="326"/>
      <c r="CE97" s="126"/>
      <c r="CF97" s="126"/>
      <c r="CG97" s="302"/>
    </row>
    <row r="98" spans="1:85" s="14" customFormat="1" x14ac:dyDescent="0.25">
      <c r="A98" s="13"/>
      <c r="B98" s="50" t="s">
        <v>254</v>
      </c>
      <c r="C98" s="51"/>
      <c r="D98" s="52"/>
      <c r="E98" s="52"/>
      <c r="F98" s="52">
        <v>1</v>
      </c>
      <c r="G98" s="52"/>
      <c r="H98" s="53"/>
      <c r="I98" s="241"/>
      <c r="J98" s="51"/>
      <c r="K98" s="52"/>
      <c r="L98" s="52"/>
      <c r="M98" s="52">
        <v>4</v>
      </c>
      <c r="N98" s="52"/>
      <c r="O98" s="105"/>
      <c r="P98" s="51"/>
      <c r="Q98" s="52"/>
      <c r="R98" s="52"/>
      <c r="S98" s="52"/>
      <c r="T98" s="52"/>
      <c r="U98" s="52">
        <v>0</v>
      </c>
      <c r="V98" s="52"/>
      <c r="W98" s="105"/>
      <c r="X98" s="246"/>
      <c r="Y98" s="241"/>
      <c r="Z98" s="51"/>
      <c r="AA98" s="52"/>
      <c r="AB98" s="52"/>
      <c r="AC98" s="52"/>
      <c r="AD98" s="52"/>
      <c r="AE98" s="54"/>
      <c r="AF98" s="54"/>
      <c r="AG98" s="107"/>
      <c r="AH98" s="191"/>
      <c r="AI98" s="55"/>
      <c r="AJ98" s="55"/>
      <c r="AK98" s="55"/>
      <c r="AL98" s="55"/>
      <c r="AM98" s="55">
        <v>977.52</v>
      </c>
      <c r="AN98" s="55"/>
      <c r="AO98" s="141"/>
      <c r="AP98" s="191"/>
      <c r="AQ98" s="55"/>
      <c r="AR98" s="55"/>
      <c r="AS98" s="55"/>
      <c r="AT98" s="55"/>
      <c r="AU98" s="55">
        <v>50.78</v>
      </c>
      <c r="AV98" s="55"/>
      <c r="AW98" s="56"/>
      <c r="AX98" s="255"/>
      <c r="AY98" s="197"/>
      <c r="AZ98" s="57"/>
      <c r="BA98" s="57"/>
      <c r="BB98" s="57"/>
      <c r="BC98" s="57"/>
      <c r="BD98" s="57">
        <f t="shared" si="77"/>
        <v>5.1947786234552748E-2</v>
      </c>
      <c r="BE98" s="57"/>
      <c r="BF98" s="136"/>
      <c r="BG98" s="51"/>
      <c r="BH98" s="59"/>
      <c r="BI98" s="59"/>
      <c r="BJ98" s="59"/>
      <c r="BK98" s="59"/>
      <c r="BL98" s="59"/>
      <c r="BM98" s="59"/>
      <c r="BN98" s="144"/>
      <c r="BO98" s="197"/>
      <c r="BP98" s="57"/>
      <c r="BQ98" s="57"/>
      <c r="BR98" s="57">
        <f>U98/M98</f>
        <v>0</v>
      </c>
      <c r="BS98" s="57"/>
      <c r="BT98" s="58"/>
      <c r="BU98" s="124"/>
      <c r="BV98" s="124"/>
      <c r="BW98" s="124"/>
      <c r="BX98" s="124"/>
      <c r="BY98" s="291"/>
      <c r="BZ98" s="197"/>
      <c r="CA98" s="58" t="s">
        <v>322</v>
      </c>
      <c r="CB98" s="197"/>
      <c r="CC98" s="302"/>
      <c r="CD98" s="326"/>
      <c r="CE98" s="126"/>
      <c r="CF98" s="126"/>
      <c r="CG98" s="302"/>
    </row>
    <row r="99" spans="1:85" s="22" customFormat="1" x14ac:dyDescent="0.25">
      <c r="A99" s="13">
        <v>51</v>
      </c>
      <c r="B99" s="50" t="s">
        <v>26</v>
      </c>
      <c r="C99" s="51"/>
      <c r="D99" s="52">
        <v>20</v>
      </c>
      <c r="E99" s="52">
        <v>22</v>
      </c>
      <c r="F99" s="52"/>
      <c r="G99" s="52"/>
      <c r="H99" s="53">
        <v>24</v>
      </c>
      <c r="I99" s="241">
        <v>8</v>
      </c>
      <c r="J99" s="51">
        <v>10</v>
      </c>
      <c r="K99" s="52">
        <v>28</v>
      </c>
      <c r="L99" s="52">
        <v>56</v>
      </c>
      <c r="M99" s="52"/>
      <c r="N99" s="52"/>
      <c r="O99" s="105">
        <v>102</v>
      </c>
      <c r="P99" s="51">
        <v>1</v>
      </c>
      <c r="Q99" s="52">
        <v>3</v>
      </c>
      <c r="R99" s="52">
        <v>4</v>
      </c>
      <c r="S99" s="52">
        <v>0</v>
      </c>
      <c r="T99" s="52">
        <v>10</v>
      </c>
      <c r="U99" s="52"/>
      <c r="V99" s="52"/>
      <c r="W99" s="105">
        <v>3</v>
      </c>
      <c r="X99" s="246">
        <v>0</v>
      </c>
      <c r="Y99" s="241">
        <v>15</v>
      </c>
      <c r="Z99" s="68">
        <v>27.3</v>
      </c>
      <c r="AA99" s="54">
        <v>27.3</v>
      </c>
      <c r="AB99" s="52">
        <v>44.19</v>
      </c>
      <c r="AC99" s="52">
        <v>52.89</v>
      </c>
      <c r="AD99" s="52">
        <v>53.91</v>
      </c>
      <c r="AE99" s="54"/>
      <c r="AF99" s="54"/>
      <c r="AG99" s="107">
        <v>53.91</v>
      </c>
      <c r="AH99" s="191">
        <v>36774</v>
      </c>
      <c r="AI99" s="55">
        <v>80939</v>
      </c>
      <c r="AJ99" s="55">
        <v>78207</v>
      </c>
      <c r="AK99" s="55">
        <v>108695</v>
      </c>
      <c r="AL99" s="55">
        <v>92877</v>
      </c>
      <c r="AM99" s="55"/>
      <c r="AN99" s="55"/>
      <c r="AO99" s="141">
        <v>220797</v>
      </c>
      <c r="AP99" s="191">
        <v>1926</v>
      </c>
      <c r="AQ99" s="55">
        <v>3577</v>
      </c>
      <c r="AR99" s="55">
        <v>5222</v>
      </c>
      <c r="AS99" s="55">
        <v>6434</v>
      </c>
      <c r="AT99" s="55">
        <v>20515</v>
      </c>
      <c r="AU99" s="55"/>
      <c r="AV99" s="55"/>
      <c r="AW99" s="56">
        <v>26456</v>
      </c>
      <c r="AX99" s="255">
        <v>149915</v>
      </c>
      <c r="AY99" s="197">
        <f>AP99/AH99</f>
        <v>5.2373959862946649E-2</v>
      </c>
      <c r="AZ99" s="57">
        <f>AQ99/AI99</f>
        <v>4.4193775559371873E-2</v>
      </c>
      <c r="BA99" s="57">
        <f>AR99/AJ99</f>
        <v>6.6771516616159682E-2</v>
      </c>
      <c r="BB99" s="57">
        <f>AS99/AK99</f>
        <v>5.9193155158930956E-2</v>
      </c>
      <c r="BC99" s="57">
        <f>AT99/AL99</f>
        <v>0.22088353413654618</v>
      </c>
      <c r="BD99" s="57"/>
      <c r="BE99" s="57"/>
      <c r="BF99" s="136">
        <f t="shared" si="71"/>
        <v>0.11982046857520709</v>
      </c>
      <c r="BG99" s="51" t="s">
        <v>188</v>
      </c>
      <c r="BH99" s="59">
        <f>(AZ99-AY99)*100</f>
        <v>-0.81801843035747768</v>
      </c>
      <c r="BI99" s="59">
        <f>(BA99-AZ99)*100</f>
        <v>2.2577741056787808</v>
      </c>
      <c r="BJ99" s="59">
        <f>(BB99-BA99)*100</f>
        <v>-0.75783614572287261</v>
      </c>
      <c r="BK99" s="59">
        <f>(BC99-BB99)*100</f>
        <v>16.169037897761523</v>
      </c>
      <c r="BL99" s="59"/>
      <c r="BM99" s="59"/>
      <c r="BN99" s="144"/>
      <c r="BO99" s="197">
        <f>R99/J99</f>
        <v>0.4</v>
      </c>
      <c r="BP99" s="57">
        <f>S99/K99</f>
        <v>0</v>
      </c>
      <c r="BQ99" s="57">
        <f>T99/L99</f>
        <v>0.17857142857142858</v>
      </c>
      <c r="BR99" s="57"/>
      <c r="BS99" s="57"/>
      <c r="BT99" s="58">
        <f t="shared" si="72"/>
        <v>2.9411764705882353E-2</v>
      </c>
      <c r="BU99" s="124">
        <f t="shared" si="66"/>
        <v>0</v>
      </c>
      <c r="BV99" s="124">
        <f t="shared" si="67"/>
        <v>0.14705882352941177</v>
      </c>
      <c r="BW99" s="124">
        <f t="shared" si="68"/>
        <v>0.17647058823529413</v>
      </c>
      <c r="BX99" s="124"/>
      <c r="BY99" s="291"/>
      <c r="BZ99" s="197"/>
      <c r="CA99" s="58"/>
      <c r="CB99" s="197"/>
      <c r="CC99" s="53"/>
      <c r="CD99" s="332" t="s">
        <v>322</v>
      </c>
      <c r="CE99" s="52"/>
      <c r="CF99" s="52"/>
      <c r="CG99" s="53" t="s">
        <v>322</v>
      </c>
    </row>
    <row r="100" spans="1:85" s="9" customFormat="1" x14ac:dyDescent="0.25">
      <c r="A100" s="12">
        <v>52</v>
      </c>
      <c r="B100" s="17" t="s">
        <v>256</v>
      </c>
      <c r="C100" s="2"/>
      <c r="D100" s="3"/>
      <c r="E100" s="3"/>
      <c r="F100" s="3">
        <v>4</v>
      </c>
      <c r="G100" s="3"/>
      <c r="H100" s="4">
        <v>4</v>
      </c>
      <c r="I100" s="6">
        <v>59</v>
      </c>
      <c r="J100" s="2"/>
      <c r="K100" s="3"/>
      <c r="L100" s="3"/>
      <c r="M100" s="3">
        <v>922</v>
      </c>
      <c r="N100" s="3"/>
      <c r="O100" s="104">
        <v>324</v>
      </c>
      <c r="P100" s="2"/>
      <c r="Q100" s="3"/>
      <c r="R100" s="3"/>
      <c r="S100" s="3"/>
      <c r="T100" s="3"/>
      <c r="U100" s="3">
        <v>315</v>
      </c>
      <c r="V100" s="3"/>
      <c r="W100" s="104">
        <v>9</v>
      </c>
      <c r="X100" s="245">
        <v>26</v>
      </c>
      <c r="Y100" s="6">
        <v>80</v>
      </c>
      <c r="Z100" s="2"/>
      <c r="AA100" s="3"/>
      <c r="AB100" s="3"/>
      <c r="AC100" s="3"/>
      <c r="AD100" s="3"/>
      <c r="AE100" s="44">
        <v>44.55</v>
      </c>
      <c r="AF100" s="44"/>
      <c r="AG100" s="108">
        <v>49.14</v>
      </c>
      <c r="AH100" s="19"/>
      <c r="AI100" s="20"/>
      <c r="AJ100" s="20"/>
      <c r="AK100" s="20"/>
      <c r="AL100" s="20"/>
      <c r="AM100" s="20">
        <v>740672</v>
      </c>
      <c r="AN100" s="20"/>
      <c r="AO100" s="152">
        <v>900624.13</v>
      </c>
      <c r="AP100" s="19"/>
      <c r="AQ100" s="20"/>
      <c r="AR100" s="20"/>
      <c r="AS100" s="20"/>
      <c r="AT100" s="20"/>
      <c r="AU100" s="20">
        <v>64239</v>
      </c>
      <c r="AV100" s="20"/>
      <c r="AW100" s="21">
        <v>60402.21</v>
      </c>
      <c r="AX100" s="254">
        <v>254759.58</v>
      </c>
      <c r="AY100" s="45"/>
      <c r="AZ100" s="46"/>
      <c r="BA100" s="46"/>
      <c r="BB100" s="46"/>
      <c r="BC100" s="46"/>
      <c r="BD100" s="46">
        <f t="shared" si="77"/>
        <v>8.6730698608830897E-2</v>
      </c>
      <c r="BE100" s="46"/>
      <c r="BF100" s="153">
        <f t="shared" si="71"/>
        <v>6.706705715291017E-2</v>
      </c>
      <c r="BG100" s="2" t="s">
        <v>188</v>
      </c>
      <c r="BH100" s="48"/>
      <c r="BI100" s="48"/>
      <c r="BJ100" s="48"/>
      <c r="BK100" s="48"/>
      <c r="BL100" s="48"/>
      <c r="BM100" s="48"/>
      <c r="BN100" s="154"/>
      <c r="BO100" s="45"/>
      <c r="BP100" s="46"/>
      <c r="BQ100" s="46"/>
      <c r="BR100" s="46">
        <f>U100/M100</f>
        <v>0.34164859002169196</v>
      </c>
      <c r="BS100" s="46"/>
      <c r="BT100" s="47">
        <f t="shared" si="72"/>
        <v>2.7777777777777776E-2</v>
      </c>
      <c r="BU100" s="261">
        <f t="shared" si="66"/>
        <v>8.0246913580246909E-2</v>
      </c>
      <c r="BV100" s="261">
        <f t="shared" si="67"/>
        <v>0.24691358024691357</v>
      </c>
      <c r="BW100" s="261">
        <f t="shared" si="68"/>
        <v>0.35493827160493829</v>
      </c>
      <c r="BX100" s="261"/>
      <c r="BY100" s="239"/>
      <c r="BZ100" s="45" t="s">
        <v>322</v>
      </c>
      <c r="CA100" s="47"/>
      <c r="CB100" s="45"/>
      <c r="CC100" s="301"/>
      <c r="CD100" s="325" t="s">
        <v>322</v>
      </c>
      <c r="CE100" s="127"/>
      <c r="CF100" s="127" t="s">
        <v>322</v>
      </c>
      <c r="CG100" s="301"/>
    </row>
    <row r="101" spans="1:85" s="24" customFormat="1" x14ac:dyDescent="0.25">
      <c r="A101" s="12"/>
      <c r="B101" s="17" t="s">
        <v>219</v>
      </c>
      <c r="C101" s="2">
        <v>5</v>
      </c>
      <c r="D101" s="3">
        <v>5</v>
      </c>
      <c r="E101" s="3">
        <v>6</v>
      </c>
      <c r="F101" s="3">
        <v>75</v>
      </c>
      <c r="G101" s="3"/>
      <c r="H101" s="4">
        <v>71</v>
      </c>
      <c r="I101" s="6">
        <v>7</v>
      </c>
      <c r="J101" s="2"/>
      <c r="K101" s="3">
        <v>78</v>
      </c>
      <c r="L101" s="3">
        <v>61</v>
      </c>
      <c r="M101" s="3">
        <v>69</v>
      </c>
      <c r="N101" s="3"/>
      <c r="O101" s="104">
        <v>300</v>
      </c>
      <c r="P101" s="2"/>
      <c r="Q101" s="3"/>
      <c r="R101" s="3"/>
      <c r="S101" s="3">
        <v>0</v>
      </c>
      <c r="T101" s="3">
        <v>17</v>
      </c>
      <c r="U101" s="3">
        <v>15</v>
      </c>
      <c r="V101" s="3"/>
      <c r="W101" s="104">
        <v>19</v>
      </c>
      <c r="X101" s="245">
        <v>36</v>
      </c>
      <c r="Y101" s="6">
        <v>12</v>
      </c>
      <c r="Z101" s="2">
        <v>28.98</v>
      </c>
      <c r="AA101" s="3">
        <v>30.95</v>
      </c>
      <c r="AB101" s="3">
        <v>40.409999999999997</v>
      </c>
      <c r="AC101" s="3">
        <v>40.82</v>
      </c>
      <c r="AD101" s="3">
        <v>42.15</v>
      </c>
      <c r="AE101" s="44">
        <v>42.96</v>
      </c>
      <c r="AF101" s="44"/>
      <c r="AG101" s="108">
        <v>46.71</v>
      </c>
      <c r="AH101" s="19">
        <v>394136</v>
      </c>
      <c r="AI101" s="20">
        <v>344759</v>
      </c>
      <c r="AJ101" s="20">
        <v>439568</v>
      </c>
      <c r="AK101" s="20">
        <v>579318</v>
      </c>
      <c r="AL101" s="20">
        <v>457257</v>
      </c>
      <c r="AM101" s="20">
        <v>500051.61</v>
      </c>
      <c r="AN101" s="20"/>
      <c r="AO101" s="152">
        <v>570662</v>
      </c>
      <c r="AP101" s="19">
        <v>2339</v>
      </c>
      <c r="AQ101" s="20">
        <v>-757</v>
      </c>
      <c r="AR101" s="20">
        <v>12264</v>
      </c>
      <c r="AS101" s="20">
        <v>32441</v>
      </c>
      <c r="AT101" s="20">
        <v>-2434</v>
      </c>
      <c r="AU101" s="20">
        <v>13741.28</v>
      </c>
      <c r="AV101" s="20"/>
      <c r="AW101" s="21">
        <v>19426</v>
      </c>
      <c r="AX101" s="254">
        <v>71588</v>
      </c>
      <c r="AY101" s="45">
        <f>AP101/AH101</f>
        <v>5.9344997665780339E-3</v>
      </c>
      <c r="AZ101" s="46">
        <f>AQ101/AI101</f>
        <v>-2.1957367320360019E-3</v>
      </c>
      <c r="BA101" s="46">
        <f>AR101/AJ101</f>
        <v>2.7900120117933972E-2</v>
      </c>
      <c r="BB101" s="46">
        <f>AS101/AK101</f>
        <v>5.599860525652578E-2</v>
      </c>
      <c r="BC101" s="46">
        <f>AT101/AL101</f>
        <v>-5.3230459019763506E-3</v>
      </c>
      <c r="BD101" s="46">
        <f t="shared" si="77"/>
        <v>2.7479723542935899E-2</v>
      </c>
      <c r="BE101" s="46"/>
      <c r="BF101" s="153">
        <f t="shared" si="71"/>
        <v>3.4041166224490153E-2</v>
      </c>
      <c r="BG101" s="2"/>
      <c r="BH101" s="48">
        <f>(AZ101-AY101)*100</f>
        <v>-0.81302364986140363</v>
      </c>
      <c r="BI101" s="48">
        <f>(BA101-AZ101)*100</f>
        <v>3.0095856849969973</v>
      </c>
      <c r="BJ101" s="48">
        <f>(BB101-BA101)*100</f>
        <v>2.8098485138591807</v>
      </c>
      <c r="BK101" s="48">
        <f>(BC101-BB101)*100</f>
        <v>-6.1321651158502135</v>
      </c>
      <c r="BL101" s="48">
        <f>(BD101-BC101)*100</f>
        <v>3.280276944491225</v>
      </c>
      <c r="BM101" s="48"/>
      <c r="BN101" s="154"/>
      <c r="BO101" s="45"/>
      <c r="BP101" s="46">
        <f t="shared" ref="BP101:BQ108" si="88">S101/K101</f>
        <v>0</v>
      </c>
      <c r="BQ101" s="46">
        <f t="shared" si="88"/>
        <v>0.27868852459016391</v>
      </c>
      <c r="BR101" s="46">
        <f>U101/M101</f>
        <v>0.21739130434782608</v>
      </c>
      <c r="BS101" s="46"/>
      <c r="BT101" s="47">
        <f t="shared" si="72"/>
        <v>6.3333333333333339E-2</v>
      </c>
      <c r="BU101" s="261">
        <f t="shared" si="66"/>
        <v>0.12</v>
      </c>
      <c r="BV101" s="261">
        <f t="shared" si="67"/>
        <v>0.04</v>
      </c>
      <c r="BW101" s="261">
        <f t="shared" si="68"/>
        <v>0.22333333333333333</v>
      </c>
      <c r="BX101" s="261"/>
      <c r="BY101" s="239"/>
      <c r="BZ101" s="45"/>
      <c r="CA101" s="47"/>
      <c r="CB101" s="45"/>
      <c r="CC101" s="305"/>
      <c r="CD101" s="331" t="s">
        <v>322</v>
      </c>
      <c r="CE101" s="3"/>
      <c r="CF101" s="3" t="s">
        <v>322</v>
      </c>
      <c r="CG101" s="305"/>
    </row>
    <row r="102" spans="1:85" s="14" customFormat="1" x14ac:dyDescent="0.25">
      <c r="A102" s="13"/>
      <c r="B102" s="50" t="s">
        <v>190</v>
      </c>
      <c r="C102" s="51">
        <v>7</v>
      </c>
      <c r="D102" s="52">
        <v>7</v>
      </c>
      <c r="E102" s="52">
        <v>7</v>
      </c>
      <c r="F102" s="52">
        <v>0</v>
      </c>
      <c r="G102" s="52"/>
      <c r="H102" s="53"/>
      <c r="I102" s="241"/>
      <c r="J102" s="51">
        <v>16</v>
      </c>
      <c r="K102" s="52">
        <v>24</v>
      </c>
      <c r="L102" s="52">
        <v>31</v>
      </c>
      <c r="M102" s="52">
        <v>21</v>
      </c>
      <c r="N102" s="52"/>
      <c r="O102" s="105"/>
      <c r="P102" s="51">
        <v>3</v>
      </c>
      <c r="Q102" s="52">
        <v>0</v>
      </c>
      <c r="R102" s="52">
        <v>0</v>
      </c>
      <c r="S102" s="52">
        <v>3</v>
      </c>
      <c r="T102" s="52">
        <v>6</v>
      </c>
      <c r="U102" s="52">
        <v>7</v>
      </c>
      <c r="V102" s="52"/>
      <c r="W102" s="105"/>
      <c r="X102" s="246"/>
      <c r="Y102" s="241"/>
      <c r="Z102" s="51">
        <v>20.94</v>
      </c>
      <c r="AA102" s="52">
        <v>29.03</v>
      </c>
      <c r="AB102" s="52">
        <v>41.44</v>
      </c>
      <c r="AC102" s="52">
        <v>41.44</v>
      </c>
      <c r="AD102" s="52">
        <v>29.95</v>
      </c>
      <c r="AE102" s="52">
        <v>29.95</v>
      </c>
      <c r="AF102" s="52"/>
      <c r="AG102" s="105"/>
      <c r="AH102" s="191">
        <v>31683</v>
      </c>
      <c r="AI102" s="55">
        <v>30450</v>
      </c>
      <c r="AJ102" s="55">
        <v>38807</v>
      </c>
      <c r="AK102" s="55">
        <v>50021</v>
      </c>
      <c r="AL102" s="55">
        <v>41189</v>
      </c>
      <c r="AM102" s="55"/>
      <c r="AN102" s="55"/>
      <c r="AO102" s="141"/>
      <c r="AP102" s="191">
        <v>830</v>
      </c>
      <c r="AQ102" s="55">
        <v>1210</v>
      </c>
      <c r="AR102" s="55">
        <v>1567</v>
      </c>
      <c r="AS102" s="55">
        <v>6211</v>
      </c>
      <c r="AT102" s="55">
        <v>5853</v>
      </c>
      <c r="AU102" s="55"/>
      <c r="AV102" s="55"/>
      <c r="AW102" s="56"/>
      <c r="AX102" s="255"/>
      <c r="AY102" s="197">
        <f t="shared" ref="AY102:AY164" si="89">AP102/AH102</f>
        <v>2.6197014171637788E-2</v>
      </c>
      <c r="AZ102" s="57">
        <f t="shared" ref="AZ102:AZ164" si="90">AQ102/AI102</f>
        <v>3.9737274220032842E-2</v>
      </c>
      <c r="BA102" s="57">
        <f t="shared" ref="BA102:BA164" si="91">AR102/AJ102</f>
        <v>4.0379313010539333E-2</v>
      </c>
      <c r="BB102" s="57">
        <f t="shared" ref="BB102:BB164" si="92">AS102/AK102</f>
        <v>0.12416784950320865</v>
      </c>
      <c r="BC102" s="57">
        <f t="shared" ref="BC102:BC164" si="93">AT102/AL102</f>
        <v>0.14210104639588239</v>
      </c>
      <c r="BD102" s="57"/>
      <c r="BE102" s="57"/>
      <c r="BF102" s="136"/>
      <c r="BG102" s="51" t="s">
        <v>188</v>
      </c>
      <c r="BH102" s="59">
        <f>(AZ102-AY102)*100</f>
        <v>1.3540260048395054</v>
      </c>
      <c r="BI102" s="59">
        <f>(BA102-AZ102)*100</f>
        <v>6.4203879050649115E-2</v>
      </c>
      <c r="BJ102" s="59">
        <f>(BB102-BA102)*100</f>
        <v>8.3788536492669312</v>
      </c>
      <c r="BK102" s="59">
        <f>(BC102-BB102)*100</f>
        <v>1.793319689267374</v>
      </c>
      <c r="BL102" s="59"/>
      <c r="BM102" s="59"/>
      <c r="BN102" s="144"/>
      <c r="BO102" s="197">
        <f t="shared" ref="BO102:BO108" si="94">R102/J102</f>
        <v>0</v>
      </c>
      <c r="BP102" s="57">
        <f t="shared" si="88"/>
        <v>0.125</v>
      </c>
      <c r="BQ102" s="57">
        <f t="shared" si="88"/>
        <v>0.19354838709677419</v>
      </c>
      <c r="BR102" s="57"/>
      <c r="BS102" s="57"/>
      <c r="BT102" s="58"/>
      <c r="BU102" s="124"/>
      <c r="BV102" s="124"/>
      <c r="BW102" s="124"/>
      <c r="BX102" s="124"/>
      <c r="BY102" s="291"/>
      <c r="BZ102" s="197"/>
      <c r="CA102" s="58"/>
      <c r="CB102" s="197"/>
      <c r="CC102" s="302"/>
      <c r="CD102" s="326"/>
      <c r="CE102" s="126"/>
      <c r="CF102" s="126"/>
      <c r="CG102" s="302"/>
    </row>
    <row r="103" spans="1:85" s="24" customFormat="1" x14ac:dyDescent="0.25">
      <c r="A103" s="12">
        <v>53</v>
      </c>
      <c r="B103" s="17" t="s">
        <v>379</v>
      </c>
      <c r="C103" s="2">
        <v>41</v>
      </c>
      <c r="D103" s="3">
        <v>41</v>
      </c>
      <c r="E103" s="3">
        <v>41</v>
      </c>
      <c r="F103" s="3">
        <v>41</v>
      </c>
      <c r="G103" s="3">
        <v>0</v>
      </c>
      <c r="H103" s="4">
        <v>6</v>
      </c>
      <c r="I103" s="6">
        <v>41</v>
      </c>
      <c r="J103" s="2">
        <v>1062</v>
      </c>
      <c r="K103" s="3">
        <v>1020</v>
      </c>
      <c r="L103" s="3">
        <v>990</v>
      </c>
      <c r="M103" s="3">
        <v>1006</v>
      </c>
      <c r="N103" s="3">
        <v>1330</v>
      </c>
      <c r="O103" s="104">
        <v>477</v>
      </c>
      <c r="P103" s="2">
        <v>2</v>
      </c>
      <c r="Q103" s="3">
        <v>0</v>
      </c>
      <c r="R103" s="3">
        <v>0</v>
      </c>
      <c r="S103" s="3">
        <v>0</v>
      </c>
      <c r="T103" s="3">
        <v>1</v>
      </c>
      <c r="U103" s="3">
        <v>25</v>
      </c>
      <c r="V103" s="3">
        <v>7</v>
      </c>
      <c r="W103" s="104">
        <v>16</v>
      </c>
      <c r="X103" s="245">
        <v>68</v>
      </c>
      <c r="Y103" s="6">
        <v>157</v>
      </c>
      <c r="Z103" s="2" t="s">
        <v>142</v>
      </c>
      <c r="AA103" s="3" t="s">
        <v>76</v>
      </c>
      <c r="AB103" s="3"/>
      <c r="AC103" s="3"/>
      <c r="AD103" s="3"/>
      <c r="AE103" s="44">
        <v>42.29</v>
      </c>
      <c r="AF103" s="44">
        <v>44.88</v>
      </c>
      <c r="AG103" s="108">
        <v>52.92</v>
      </c>
      <c r="AH103" s="19"/>
      <c r="AI103" s="20"/>
      <c r="AJ103" s="20"/>
      <c r="AK103" s="20"/>
      <c r="AL103" s="20">
        <v>4316541</v>
      </c>
      <c r="AM103" s="20">
        <v>629736</v>
      </c>
      <c r="AN103" s="20">
        <v>692410.66</v>
      </c>
      <c r="AO103" s="152">
        <v>729588</v>
      </c>
      <c r="AP103" s="19"/>
      <c r="AQ103" s="20"/>
      <c r="AR103" s="20"/>
      <c r="AS103" s="20"/>
      <c r="AT103" s="20">
        <v>135203</v>
      </c>
      <c r="AU103" s="20">
        <v>172518</v>
      </c>
      <c r="AV103" s="20">
        <v>250416.27</v>
      </c>
      <c r="AW103" s="21">
        <v>64734</v>
      </c>
      <c r="AX103" s="254">
        <v>280002</v>
      </c>
      <c r="AY103" s="45"/>
      <c r="AZ103" s="46"/>
      <c r="BA103" s="46"/>
      <c r="BB103" s="46"/>
      <c r="BC103" s="46">
        <f>AT103/AL103</f>
        <v>3.1322070148296979E-2</v>
      </c>
      <c r="BD103" s="46">
        <f t="shared" si="77"/>
        <v>0.27395289454628607</v>
      </c>
      <c r="BE103" s="46">
        <f t="shared" si="74"/>
        <v>0.36165860011456202</v>
      </c>
      <c r="BF103" s="153">
        <f t="shared" si="71"/>
        <v>8.8726788269543902E-2</v>
      </c>
      <c r="BG103" s="2" t="s">
        <v>188</v>
      </c>
      <c r="BH103" s="48"/>
      <c r="BI103" s="48"/>
      <c r="BJ103" s="48"/>
      <c r="BK103" s="48"/>
      <c r="BL103" s="48">
        <f>(BD103-BC103)*100</f>
        <v>24.263082439798911</v>
      </c>
      <c r="BM103" s="48">
        <f>(BE103-BD103)*100</f>
        <v>8.7705705568275949</v>
      </c>
      <c r="BN103" s="154">
        <f t="shared" si="63"/>
        <v>-27.293181184501812</v>
      </c>
      <c r="BO103" s="45">
        <f t="shared" si="94"/>
        <v>0</v>
      </c>
      <c r="BP103" s="46">
        <f t="shared" si="88"/>
        <v>0</v>
      </c>
      <c r="BQ103" s="46">
        <f t="shared" si="88"/>
        <v>1.0101010101010101E-3</v>
      </c>
      <c r="BR103" s="46">
        <f>U103/M103</f>
        <v>2.4850894632206761E-2</v>
      </c>
      <c r="BS103" s="46">
        <f>V103/N103</f>
        <v>5.263157894736842E-3</v>
      </c>
      <c r="BT103" s="47">
        <f t="shared" si="72"/>
        <v>3.3542976939203356E-2</v>
      </c>
      <c r="BU103" s="261">
        <f t="shared" si="66"/>
        <v>0.14255765199161424</v>
      </c>
      <c r="BV103" s="261">
        <f t="shared" si="67"/>
        <v>0.32914046121593293</v>
      </c>
      <c r="BW103" s="261">
        <f t="shared" si="68"/>
        <v>0.50524109014675056</v>
      </c>
      <c r="BX103" s="261">
        <f t="shared" si="69"/>
        <v>0.17914438502673793</v>
      </c>
      <c r="BY103" s="239">
        <f t="shared" si="70"/>
        <v>-0.64135338345864656</v>
      </c>
      <c r="BZ103" s="45"/>
      <c r="CA103" s="47" t="s">
        <v>322</v>
      </c>
      <c r="CB103" s="45" t="s">
        <v>322</v>
      </c>
      <c r="CC103" s="305"/>
      <c r="CD103" s="331" t="s">
        <v>322</v>
      </c>
      <c r="CE103" s="3"/>
      <c r="CF103" s="3" t="s">
        <v>322</v>
      </c>
      <c r="CG103" s="305"/>
    </row>
    <row r="104" spans="1:85" s="22" customFormat="1" x14ac:dyDescent="0.25">
      <c r="A104" s="13"/>
      <c r="B104" s="50" t="s">
        <v>232</v>
      </c>
      <c r="C104" s="51">
        <v>26</v>
      </c>
      <c r="D104" s="52">
        <v>25</v>
      </c>
      <c r="E104" s="52">
        <v>24</v>
      </c>
      <c r="F104" s="52">
        <v>0</v>
      </c>
      <c r="G104" s="52">
        <v>0</v>
      </c>
      <c r="H104" s="53">
        <v>0</v>
      </c>
      <c r="I104" s="241">
        <v>26</v>
      </c>
      <c r="J104" s="51">
        <v>20</v>
      </c>
      <c r="K104" s="52">
        <v>25</v>
      </c>
      <c r="L104" s="52">
        <v>33</v>
      </c>
      <c r="M104" s="52">
        <v>28</v>
      </c>
      <c r="N104" s="52">
        <v>30</v>
      </c>
      <c r="O104" s="105">
        <v>24</v>
      </c>
      <c r="P104" s="51">
        <v>0</v>
      </c>
      <c r="Q104" s="52">
        <v>1</v>
      </c>
      <c r="R104" s="52">
        <v>0</v>
      </c>
      <c r="S104" s="52">
        <v>0</v>
      </c>
      <c r="T104" s="52">
        <v>4</v>
      </c>
      <c r="U104" s="52">
        <v>12</v>
      </c>
      <c r="V104" s="52">
        <v>5</v>
      </c>
      <c r="W104" s="105">
        <v>2</v>
      </c>
      <c r="X104" s="246">
        <v>0</v>
      </c>
      <c r="Y104" s="241">
        <v>8</v>
      </c>
      <c r="Z104" s="51">
        <v>21.3</v>
      </c>
      <c r="AA104" s="52">
        <v>25.98</v>
      </c>
      <c r="AB104" s="52">
        <v>31.41</v>
      </c>
      <c r="AC104" s="52">
        <v>31.41</v>
      </c>
      <c r="AD104" s="52">
        <v>31.41</v>
      </c>
      <c r="AE104" s="54">
        <v>34.619999999999997</v>
      </c>
      <c r="AF104" s="54">
        <v>34.619999999999997</v>
      </c>
      <c r="AG104" s="107">
        <v>34.619999999999997</v>
      </c>
      <c r="AH104" s="191">
        <v>38510</v>
      </c>
      <c r="AI104" s="55">
        <v>54287</v>
      </c>
      <c r="AJ104" s="55">
        <v>75981</v>
      </c>
      <c r="AK104" s="55">
        <v>81612</v>
      </c>
      <c r="AL104" s="55">
        <v>83280</v>
      </c>
      <c r="AM104" s="55">
        <v>91289</v>
      </c>
      <c r="AN104" s="55">
        <v>95021</v>
      </c>
      <c r="AO104" s="141">
        <v>102779</v>
      </c>
      <c r="AP104" s="191">
        <v>7220</v>
      </c>
      <c r="AQ104" s="55">
        <v>9341</v>
      </c>
      <c r="AR104" s="55">
        <v>12559</v>
      </c>
      <c r="AS104" s="55">
        <v>15904</v>
      </c>
      <c r="AT104" s="55">
        <v>21698</v>
      </c>
      <c r="AU104" s="55">
        <v>21537</v>
      </c>
      <c r="AV104" s="55">
        <v>21550</v>
      </c>
      <c r="AW104" s="56">
        <v>10479</v>
      </c>
      <c r="AX104" s="255">
        <v>30576</v>
      </c>
      <c r="AY104" s="197">
        <f>AP104/AH104</f>
        <v>0.18748377044923398</v>
      </c>
      <c r="AZ104" s="57">
        <f>AQ104/AI104</f>
        <v>0.1720669773610625</v>
      </c>
      <c r="BA104" s="57">
        <f>AR104/AJ104</f>
        <v>0.16529132283070769</v>
      </c>
      <c r="BB104" s="57">
        <f>AS104/AK104</f>
        <v>0.19487330294564525</v>
      </c>
      <c r="BC104" s="57">
        <f>AT104/AL104</f>
        <v>0.26054274735830935</v>
      </c>
      <c r="BD104" s="57">
        <f t="shared" si="77"/>
        <v>0.23592108578251486</v>
      </c>
      <c r="BE104" s="57">
        <f t="shared" si="74"/>
        <v>0.22679197230085982</v>
      </c>
      <c r="BF104" s="136">
        <f t="shared" si="71"/>
        <v>0.10195662538067114</v>
      </c>
      <c r="BG104" s="51" t="s">
        <v>188</v>
      </c>
      <c r="BH104" s="59">
        <f>(AZ104-AY104)*100</f>
        <v>-1.5416793088171481</v>
      </c>
      <c r="BI104" s="59">
        <f>(BA104-AZ104)*100</f>
        <v>-0.67756545303548077</v>
      </c>
      <c r="BJ104" s="59">
        <f>(BB104-BA104)*100</f>
        <v>2.9581980114937565</v>
      </c>
      <c r="BK104" s="59">
        <f>(BC104-BB104)*100</f>
        <v>6.5669444412664095</v>
      </c>
      <c r="BL104" s="59">
        <f>(BD104-BC104)*100</f>
        <v>-2.4621661575794485</v>
      </c>
      <c r="BM104" s="59">
        <f>(BE104-BD104)*100</f>
        <v>-0.91291134816550434</v>
      </c>
      <c r="BN104" s="144">
        <f t="shared" si="63"/>
        <v>-12.483534692018868</v>
      </c>
      <c r="BO104" s="197">
        <f t="shared" si="94"/>
        <v>0</v>
      </c>
      <c r="BP104" s="57">
        <f t="shared" si="88"/>
        <v>0</v>
      </c>
      <c r="BQ104" s="57">
        <f t="shared" si="88"/>
        <v>0.12121212121212122</v>
      </c>
      <c r="BR104" s="57">
        <f>U104/M104</f>
        <v>0.42857142857142855</v>
      </c>
      <c r="BS104" s="57">
        <f>V104/N104</f>
        <v>0.16666666666666666</v>
      </c>
      <c r="BT104" s="58">
        <f t="shared" si="72"/>
        <v>8.3333333333333329E-2</v>
      </c>
      <c r="BU104" s="124">
        <f t="shared" si="66"/>
        <v>0</v>
      </c>
      <c r="BV104" s="124">
        <f t="shared" si="67"/>
        <v>0.33333333333333331</v>
      </c>
      <c r="BW104" s="124">
        <f t="shared" si="68"/>
        <v>0.41666666666666669</v>
      </c>
      <c r="BX104" s="124">
        <f t="shared" si="69"/>
        <v>0</v>
      </c>
      <c r="BY104" s="291">
        <f t="shared" si="70"/>
        <v>-0.2</v>
      </c>
      <c r="BZ104" s="197"/>
      <c r="CA104" s="58" t="s">
        <v>322</v>
      </c>
      <c r="CB104" s="197"/>
      <c r="CC104" s="53" t="s">
        <v>322</v>
      </c>
      <c r="CD104" s="332" t="s">
        <v>322</v>
      </c>
      <c r="CE104" s="52"/>
      <c r="CF104" s="52"/>
      <c r="CG104" s="53" t="s">
        <v>322</v>
      </c>
    </row>
    <row r="105" spans="1:85" s="22" customFormat="1" x14ac:dyDescent="0.25">
      <c r="A105" s="13"/>
      <c r="B105" s="50" t="s">
        <v>233</v>
      </c>
      <c r="C105" s="51">
        <v>5</v>
      </c>
      <c r="D105" s="52">
        <v>5</v>
      </c>
      <c r="E105" s="52">
        <v>5</v>
      </c>
      <c r="F105" s="52"/>
      <c r="G105" s="52"/>
      <c r="H105" s="53"/>
      <c r="I105" s="241"/>
      <c r="J105" s="51">
        <v>75</v>
      </c>
      <c r="K105" s="52">
        <v>98</v>
      </c>
      <c r="L105" s="52">
        <v>124</v>
      </c>
      <c r="M105" s="52"/>
      <c r="N105" s="52"/>
      <c r="O105" s="105"/>
      <c r="P105" s="51">
        <v>0</v>
      </c>
      <c r="Q105" s="52">
        <v>0</v>
      </c>
      <c r="R105" s="52">
        <v>0</v>
      </c>
      <c r="S105" s="52">
        <v>0</v>
      </c>
      <c r="T105" s="52">
        <v>2</v>
      </c>
      <c r="U105" s="52"/>
      <c r="V105" s="52"/>
      <c r="W105" s="105"/>
      <c r="X105" s="246"/>
      <c r="Y105" s="241"/>
      <c r="Z105" s="51" t="s">
        <v>78</v>
      </c>
      <c r="AA105" s="52" t="s">
        <v>78</v>
      </c>
      <c r="AB105" s="52" t="s">
        <v>93</v>
      </c>
      <c r="AC105" s="52" t="s">
        <v>93</v>
      </c>
      <c r="AD105" s="52" t="s">
        <v>93</v>
      </c>
      <c r="AE105" s="54"/>
      <c r="AF105" s="54"/>
      <c r="AG105" s="107"/>
      <c r="AH105" s="191"/>
      <c r="AI105" s="55"/>
      <c r="AJ105" s="55"/>
      <c r="AK105" s="55"/>
      <c r="AL105" s="55">
        <v>540611</v>
      </c>
      <c r="AM105" s="55"/>
      <c r="AN105" s="55"/>
      <c r="AO105" s="141"/>
      <c r="AP105" s="191"/>
      <c r="AQ105" s="55"/>
      <c r="AR105" s="55"/>
      <c r="AS105" s="55"/>
      <c r="AT105" s="55">
        <v>19899</v>
      </c>
      <c r="AU105" s="55"/>
      <c r="AV105" s="55"/>
      <c r="AW105" s="56"/>
      <c r="AX105" s="255"/>
      <c r="AY105" s="197"/>
      <c r="AZ105" s="57"/>
      <c r="BA105" s="57"/>
      <c r="BB105" s="57"/>
      <c r="BC105" s="57">
        <f>AT105/AL105</f>
        <v>3.6808352031312719E-2</v>
      </c>
      <c r="BD105" s="57"/>
      <c r="BE105" s="57"/>
      <c r="BF105" s="136"/>
      <c r="BG105" s="51"/>
      <c r="BH105" s="59"/>
      <c r="BI105" s="59"/>
      <c r="BJ105" s="59"/>
      <c r="BK105" s="59"/>
      <c r="BL105" s="59"/>
      <c r="BM105" s="59"/>
      <c r="BN105" s="144"/>
      <c r="BO105" s="197">
        <f t="shared" si="94"/>
        <v>0</v>
      </c>
      <c r="BP105" s="57">
        <f t="shared" si="88"/>
        <v>0</v>
      </c>
      <c r="BQ105" s="57">
        <f t="shared" si="88"/>
        <v>1.6129032258064516E-2</v>
      </c>
      <c r="BR105" s="57"/>
      <c r="BS105" s="57"/>
      <c r="BT105" s="58"/>
      <c r="BU105" s="124"/>
      <c r="BV105" s="124"/>
      <c r="BW105" s="124"/>
      <c r="BX105" s="124"/>
      <c r="BY105" s="291"/>
      <c r="BZ105" s="197"/>
      <c r="CA105" s="58"/>
      <c r="CB105" s="197"/>
      <c r="CC105" s="304"/>
      <c r="CD105" s="328"/>
      <c r="CE105" s="296"/>
      <c r="CF105" s="296"/>
      <c r="CG105" s="304"/>
    </row>
    <row r="106" spans="1:85" s="22" customFormat="1" x14ac:dyDescent="0.25">
      <c r="A106" s="13">
        <v>54</v>
      </c>
      <c r="B106" s="50" t="s">
        <v>274</v>
      </c>
      <c r="C106" s="51">
        <v>0</v>
      </c>
      <c r="D106" s="52">
        <v>0</v>
      </c>
      <c r="E106" s="52">
        <v>10</v>
      </c>
      <c r="F106" s="52">
        <v>12</v>
      </c>
      <c r="G106" s="52">
        <v>12</v>
      </c>
      <c r="H106" s="53">
        <v>12</v>
      </c>
      <c r="I106" s="241">
        <v>2</v>
      </c>
      <c r="J106" s="51">
        <v>34</v>
      </c>
      <c r="K106" s="52">
        <v>172</v>
      </c>
      <c r="L106" s="52">
        <v>123</v>
      </c>
      <c r="M106" s="52">
        <v>88</v>
      </c>
      <c r="N106" s="52">
        <v>107</v>
      </c>
      <c r="O106" s="105">
        <v>65</v>
      </c>
      <c r="P106" s="51">
        <v>0</v>
      </c>
      <c r="Q106" s="52">
        <v>2</v>
      </c>
      <c r="R106" s="52">
        <v>3</v>
      </c>
      <c r="S106" s="52">
        <v>4</v>
      </c>
      <c r="T106" s="52">
        <v>0</v>
      </c>
      <c r="U106" s="52">
        <v>16</v>
      </c>
      <c r="V106" s="52">
        <v>25</v>
      </c>
      <c r="W106" s="105">
        <v>5</v>
      </c>
      <c r="X106" s="246">
        <v>0</v>
      </c>
      <c r="Y106" s="241">
        <v>8</v>
      </c>
      <c r="Z106" s="51" t="s">
        <v>71</v>
      </c>
      <c r="AA106" s="52" t="s">
        <v>72</v>
      </c>
      <c r="AB106" s="52" t="s">
        <v>73</v>
      </c>
      <c r="AC106" s="52" t="s">
        <v>74</v>
      </c>
      <c r="AD106" s="52" t="s">
        <v>74</v>
      </c>
      <c r="AE106" s="54">
        <v>38.090000000000003</v>
      </c>
      <c r="AF106" s="54">
        <v>41.85</v>
      </c>
      <c r="AG106" s="107">
        <v>47.25</v>
      </c>
      <c r="AH106" s="191"/>
      <c r="AI106" s="55"/>
      <c r="AJ106" s="55">
        <v>46638</v>
      </c>
      <c r="AK106" s="55">
        <v>49853</v>
      </c>
      <c r="AL106" s="55">
        <v>99861</v>
      </c>
      <c r="AM106" s="55">
        <v>103855.52</v>
      </c>
      <c r="AN106" s="55">
        <v>121957.47</v>
      </c>
      <c r="AO106" s="141">
        <v>100875</v>
      </c>
      <c r="AP106" s="191"/>
      <c r="AQ106" s="55"/>
      <c r="AR106" s="55">
        <v>2238</v>
      </c>
      <c r="AS106" s="55">
        <v>5339</v>
      </c>
      <c r="AT106" s="55">
        <v>18393</v>
      </c>
      <c r="AU106" s="55">
        <v>25475.35</v>
      </c>
      <c r="AV106" s="55">
        <v>3791</v>
      </c>
      <c r="AW106" s="56">
        <v>6524</v>
      </c>
      <c r="AX106" s="255">
        <v>22129</v>
      </c>
      <c r="AY106" s="197"/>
      <c r="AZ106" s="57"/>
      <c r="BA106" s="57">
        <f>AR106/AJ106</f>
        <v>4.798662035250225E-2</v>
      </c>
      <c r="BB106" s="57">
        <f>AS106/AK106</f>
        <v>0.10709485888512225</v>
      </c>
      <c r="BC106" s="57">
        <f>AT106/AL106</f>
        <v>0.18418601856580646</v>
      </c>
      <c r="BD106" s="57">
        <f t="shared" si="77"/>
        <v>0.24529606129746398</v>
      </c>
      <c r="BE106" s="57">
        <f t="shared" si="74"/>
        <v>3.1084606789563606E-2</v>
      </c>
      <c r="BF106" s="136">
        <f t="shared" si="71"/>
        <v>6.4674101610904589E-2</v>
      </c>
      <c r="BG106" s="51" t="s">
        <v>188</v>
      </c>
      <c r="BH106" s="59">
        <f t="shared" ref="BH106:BM106" si="95">(AZ106-AY106)*100</f>
        <v>0</v>
      </c>
      <c r="BI106" s="59">
        <f t="shared" si="95"/>
        <v>4.7986620352502252</v>
      </c>
      <c r="BJ106" s="59">
        <f t="shared" si="95"/>
        <v>5.9108238532620003</v>
      </c>
      <c r="BK106" s="59">
        <f t="shared" si="95"/>
        <v>7.7091159680684207</v>
      </c>
      <c r="BL106" s="59">
        <f t="shared" si="95"/>
        <v>6.1110042731657517</v>
      </c>
      <c r="BM106" s="59">
        <f t="shared" si="95"/>
        <v>-21.421145450790039</v>
      </c>
      <c r="BN106" s="144">
        <f t="shared" si="63"/>
        <v>3.3589494821340979</v>
      </c>
      <c r="BO106" s="197">
        <f t="shared" si="94"/>
        <v>8.8235294117647065E-2</v>
      </c>
      <c r="BP106" s="57">
        <f t="shared" si="88"/>
        <v>2.3255813953488372E-2</v>
      </c>
      <c r="BQ106" s="57">
        <f t="shared" si="88"/>
        <v>0</v>
      </c>
      <c r="BR106" s="57">
        <f>U106/M106</f>
        <v>0.18181818181818182</v>
      </c>
      <c r="BS106" s="57">
        <f>V106/N106</f>
        <v>0.23364485981308411</v>
      </c>
      <c r="BT106" s="58">
        <f t="shared" si="72"/>
        <v>7.6923076923076927E-2</v>
      </c>
      <c r="BU106" s="124">
        <f t="shared" si="66"/>
        <v>0</v>
      </c>
      <c r="BV106" s="124">
        <f t="shared" si="67"/>
        <v>0.12307692307692308</v>
      </c>
      <c r="BW106" s="124">
        <f t="shared" si="68"/>
        <v>0.2</v>
      </c>
      <c r="BX106" s="124">
        <f t="shared" si="69"/>
        <v>0.1290322580645161</v>
      </c>
      <c r="BY106" s="291">
        <f t="shared" si="70"/>
        <v>-0.3925233644859813</v>
      </c>
      <c r="BZ106" s="197"/>
      <c r="CA106" s="58"/>
      <c r="CB106" s="197" t="s">
        <v>322</v>
      </c>
      <c r="CC106" s="304"/>
      <c r="CD106" s="328"/>
      <c r="CE106" s="296"/>
      <c r="CF106" s="296"/>
      <c r="CG106" s="304"/>
    </row>
    <row r="107" spans="1:85" s="9" customFormat="1" x14ac:dyDescent="0.25">
      <c r="A107" s="12">
        <v>55</v>
      </c>
      <c r="B107" s="17" t="s">
        <v>364</v>
      </c>
      <c r="C107" s="2">
        <v>64</v>
      </c>
      <c r="D107" s="3">
        <v>64</v>
      </c>
      <c r="E107" s="3">
        <v>64</v>
      </c>
      <c r="F107" s="3"/>
      <c r="G107" s="3">
        <v>3</v>
      </c>
      <c r="H107" s="4">
        <v>4</v>
      </c>
      <c r="I107" s="6">
        <v>85</v>
      </c>
      <c r="J107" s="2">
        <v>39</v>
      </c>
      <c r="K107" s="3">
        <v>120</v>
      </c>
      <c r="L107" s="3">
        <v>248</v>
      </c>
      <c r="M107" s="3"/>
      <c r="N107" s="3">
        <v>237</v>
      </c>
      <c r="O107" s="104">
        <v>328</v>
      </c>
      <c r="P107" s="2">
        <v>43</v>
      </c>
      <c r="Q107" s="3">
        <v>10</v>
      </c>
      <c r="R107" s="3">
        <v>41</v>
      </c>
      <c r="S107" s="3">
        <v>77</v>
      </c>
      <c r="T107" s="3">
        <v>33</v>
      </c>
      <c r="U107" s="3"/>
      <c r="V107" s="3">
        <v>47</v>
      </c>
      <c r="W107" s="104">
        <v>53</v>
      </c>
      <c r="X107" s="245">
        <v>0</v>
      </c>
      <c r="Y107" s="6">
        <v>60</v>
      </c>
      <c r="Z107" s="2">
        <f>(25.35+23.41)/2</f>
        <v>24.380000000000003</v>
      </c>
      <c r="AA107" s="3">
        <f>(27.05+23.41)/2</f>
        <v>25.23</v>
      </c>
      <c r="AB107" s="3">
        <v>33.270000000000003</v>
      </c>
      <c r="AC107" s="3">
        <v>39.369999999999997</v>
      </c>
      <c r="AD107" s="3">
        <v>39.369999999999997</v>
      </c>
      <c r="AE107" s="44"/>
      <c r="AF107" s="44">
        <v>39.369999999999997</v>
      </c>
      <c r="AG107" s="108">
        <v>39.369999999999997</v>
      </c>
      <c r="AH107" s="19">
        <v>487093</v>
      </c>
      <c r="AI107" s="20">
        <v>440277</v>
      </c>
      <c r="AJ107" s="20">
        <v>561892</v>
      </c>
      <c r="AK107" s="20">
        <v>717571</v>
      </c>
      <c r="AL107" s="20">
        <v>796180</v>
      </c>
      <c r="AM107" s="20"/>
      <c r="AN107" s="20">
        <v>637791.48</v>
      </c>
      <c r="AO107" s="152">
        <v>643142</v>
      </c>
      <c r="AP107" s="19">
        <v>31157</v>
      </c>
      <c r="AQ107" s="20">
        <v>21580</v>
      </c>
      <c r="AR107" s="20">
        <v>26150</v>
      </c>
      <c r="AS107" s="20">
        <v>46562</v>
      </c>
      <c r="AT107" s="20">
        <v>80026</v>
      </c>
      <c r="AU107" s="20"/>
      <c r="AV107" s="20">
        <v>86975</v>
      </c>
      <c r="AW107" s="21">
        <v>25498</v>
      </c>
      <c r="AX107" s="254">
        <v>103235</v>
      </c>
      <c r="AY107" s="45">
        <f t="shared" si="89"/>
        <v>6.3965197611133812E-2</v>
      </c>
      <c r="AZ107" s="46">
        <f t="shared" si="90"/>
        <v>4.9014597628311271E-2</v>
      </c>
      <c r="BA107" s="46">
        <f t="shared" si="91"/>
        <v>4.6539192585051931E-2</v>
      </c>
      <c r="BB107" s="46">
        <f t="shared" si="92"/>
        <v>6.4888352511458802E-2</v>
      </c>
      <c r="BC107" s="46">
        <f t="shared" si="93"/>
        <v>0.10051244693411038</v>
      </c>
      <c r="BD107" s="46"/>
      <c r="BE107" s="46">
        <f t="shared" si="74"/>
        <v>0.13636902142374183</v>
      </c>
      <c r="BF107" s="153">
        <f t="shared" si="71"/>
        <v>3.9645987977771628E-2</v>
      </c>
      <c r="BG107" s="2" t="s">
        <v>188</v>
      </c>
      <c r="BH107" s="48">
        <f t="shared" ref="BH107:BK110" si="96">(AZ107-AY107)*100</f>
        <v>-1.4950599982822541</v>
      </c>
      <c r="BI107" s="48">
        <f t="shared" si="96"/>
        <v>-0.24754050432593405</v>
      </c>
      <c r="BJ107" s="48">
        <f t="shared" si="96"/>
        <v>1.8349159926406871</v>
      </c>
      <c r="BK107" s="48">
        <f t="shared" si="96"/>
        <v>3.5624094422651575</v>
      </c>
      <c r="BL107" s="48"/>
      <c r="BM107" s="48"/>
      <c r="BN107" s="154">
        <f t="shared" si="63"/>
        <v>-9.6723033445970188</v>
      </c>
      <c r="BO107" s="45">
        <f t="shared" si="94"/>
        <v>1.0512820512820513</v>
      </c>
      <c r="BP107" s="46">
        <f t="shared" si="88"/>
        <v>0.64166666666666672</v>
      </c>
      <c r="BQ107" s="46">
        <f t="shared" si="88"/>
        <v>0.13306451612903225</v>
      </c>
      <c r="BR107" s="46"/>
      <c r="BS107" s="46">
        <f>V107/N107</f>
        <v>0.19831223628691982</v>
      </c>
      <c r="BT107" s="47">
        <f t="shared" si="72"/>
        <v>0.16158536585365854</v>
      </c>
      <c r="BU107" s="261">
        <f t="shared" si="66"/>
        <v>0</v>
      </c>
      <c r="BV107" s="261">
        <f t="shared" si="67"/>
        <v>0.18292682926829268</v>
      </c>
      <c r="BW107" s="261">
        <f t="shared" si="68"/>
        <v>0.34451219512195119</v>
      </c>
      <c r="BX107" s="261">
        <f t="shared" si="69"/>
        <v>0</v>
      </c>
      <c r="BY107" s="239">
        <f t="shared" si="70"/>
        <v>0.38396624472573837</v>
      </c>
      <c r="BZ107" s="45"/>
      <c r="CA107" s="47"/>
      <c r="CB107" s="45" t="s">
        <v>322</v>
      </c>
      <c r="CC107" s="301"/>
      <c r="CD107" s="325"/>
      <c r="CE107" s="127" t="s">
        <v>322</v>
      </c>
      <c r="CF107" s="127" t="s">
        <v>322</v>
      </c>
      <c r="CG107" s="301"/>
    </row>
    <row r="108" spans="1:85" s="9" customFormat="1" x14ac:dyDescent="0.25">
      <c r="A108" s="12">
        <v>56</v>
      </c>
      <c r="B108" s="17" t="s">
        <v>365</v>
      </c>
      <c r="C108" s="2">
        <v>1</v>
      </c>
      <c r="D108" s="3">
        <v>1</v>
      </c>
      <c r="E108" s="3">
        <v>1</v>
      </c>
      <c r="F108" s="3">
        <v>2</v>
      </c>
      <c r="G108" s="3">
        <v>2</v>
      </c>
      <c r="H108" s="4">
        <v>2</v>
      </c>
      <c r="I108" s="6">
        <v>56</v>
      </c>
      <c r="J108" s="2">
        <v>426</v>
      </c>
      <c r="K108" s="3">
        <v>662</v>
      </c>
      <c r="L108" s="3">
        <v>830</v>
      </c>
      <c r="M108" s="3">
        <v>924</v>
      </c>
      <c r="N108" s="3">
        <v>803</v>
      </c>
      <c r="O108" s="104">
        <v>781</v>
      </c>
      <c r="P108" s="2">
        <v>95</v>
      </c>
      <c r="Q108" s="3">
        <v>78</v>
      </c>
      <c r="R108" s="3">
        <v>118</v>
      </c>
      <c r="S108" s="3">
        <v>229</v>
      </c>
      <c r="T108" s="3">
        <v>142</v>
      </c>
      <c r="U108" s="3">
        <v>173</v>
      </c>
      <c r="V108" s="3">
        <v>117</v>
      </c>
      <c r="W108" s="104">
        <v>157</v>
      </c>
      <c r="X108" s="245">
        <v>280</v>
      </c>
      <c r="Y108" s="6">
        <v>326</v>
      </c>
      <c r="Z108" s="5">
        <v>25.2</v>
      </c>
      <c r="AA108" s="44">
        <v>30.25</v>
      </c>
      <c r="AB108" s="44">
        <v>33.5</v>
      </c>
      <c r="AC108" s="44">
        <v>40.85</v>
      </c>
      <c r="AD108" s="44">
        <v>37.9</v>
      </c>
      <c r="AE108" s="44">
        <v>37.9</v>
      </c>
      <c r="AF108" s="44">
        <v>37.9</v>
      </c>
      <c r="AG108" s="108">
        <v>37.9</v>
      </c>
      <c r="AH108" s="19">
        <v>413214</v>
      </c>
      <c r="AI108" s="20">
        <v>367685</v>
      </c>
      <c r="AJ108" s="20">
        <v>505693</v>
      </c>
      <c r="AK108" s="20">
        <v>674976</v>
      </c>
      <c r="AL108" s="20">
        <v>725829</v>
      </c>
      <c r="AM108" s="20">
        <v>742023</v>
      </c>
      <c r="AN108" s="20">
        <v>692361</v>
      </c>
      <c r="AO108" s="152">
        <v>754812</v>
      </c>
      <c r="AP108" s="19">
        <v>232980</v>
      </c>
      <c r="AQ108" s="20">
        <v>187916</v>
      </c>
      <c r="AR108" s="20">
        <v>196543</v>
      </c>
      <c r="AS108" s="20">
        <v>255960</v>
      </c>
      <c r="AT108" s="20">
        <v>339273</v>
      </c>
      <c r="AU108" s="20">
        <v>324846</v>
      </c>
      <c r="AV108" s="20">
        <v>301073</v>
      </c>
      <c r="AW108" s="21">
        <v>188703</v>
      </c>
      <c r="AX108" s="254">
        <v>643125</v>
      </c>
      <c r="AY108" s="45">
        <f t="shared" si="89"/>
        <v>0.56382407178846794</v>
      </c>
      <c r="AZ108" s="46">
        <f t="shared" si="90"/>
        <v>0.51107877667024759</v>
      </c>
      <c r="BA108" s="46">
        <f t="shared" si="91"/>
        <v>0.38866070916544226</v>
      </c>
      <c r="BB108" s="46">
        <f t="shared" si="92"/>
        <v>0.3792134831460674</v>
      </c>
      <c r="BC108" s="46">
        <f t="shared" si="93"/>
        <v>0.46742827856147934</v>
      </c>
      <c r="BD108" s="46">
        <f t="shared" si="77"/>
        <v>0.43778427353330018</v>
      </c>
      <c r="BE108" s="46">
        <f t="shared" si="74"/>
        <v>0.43484973879233524</v>
      </c>
      <c r="BF108" s="153">
        <f t="shared" si="71"/>
        <v>0.25</v>
      </c>
      <c r="BG108" s="2" t="s">
        <v>188</v>
      </c>
      <c r="BH108" s="48">
        <f t="shared" si="96"/>
        <v>-5.2745295118220348</v>
      </c>
      <c r="BI108" s="48">
        <f t="shared" si="96"/>
        <v>-12.241806750480533</v>
      </c>
      <c r="BJ108" s="48">
        <f t="shared" si="96"/>
        <v>-0.94472260193748658</v>
      </c>
      <c r="BK108" s="48">
        <f t="shared" si="96"/>
        <v>8.8214795415411942</v>
      </c>
      <c r="BL108" s="48">
        <f t="shared" ref="BL108:BM110" si="97">(BD108-BC108)*100</f>
        <v>-2.9644005028179157</v>
      </c>
      <c r="BM108" s="48">
        <f t="shared" si="97"/>
        <v>-0.29345347409649447</v>
      </c>
      <c r="BN108" s="154">
        <f t="shared" si="63"/>
        <v>-18.484973879233525</v>
      </c>
      <c r="BO108" s="45">
        <f t="shared" si="94"/>
        <v>0.27699530516431925</v>
      </c>
      <c r="BP108" s="46">
        <f t="shared" si="88"/>
        <v>0.34592145015105741</v>
      </c>
      <c r="BQ108" s="46">
        <f t="shared" si="88"/>
        <v>0.1710843373493976</v>
      </c>
      <c r="BR108" s="46">
        <f t="shared" ref="BR108:BR119" si="98">U108/M108</f>
        <v>0.18722943722943722</v>
      </c>
      <c r="BS108" s="46">
        <f>V108/N108</f>
        <v>0.14570361145703611</v>
      </c>
      <c r="BT108" s="47">
        <f t="shared" si="72"/>
        <v>0.20102432778489115</v>
      </c>
      <c r="BU108" s="261">
        <f t="shared" si="66"/>
        <v>0.35851472471190782</v>
      </c>
      <c r="BV108" s="261">
        <f>Y108/O108</f>
        <v>0.4174135723431498</v>
      </c>
      <c r="BW108" s="261">
        <f t="shared" si="68"/>
        <v>0.97695262483994882</v>
      </c>
      <c r="BX108" s="261">
        <f t="shared" si="69"/>
        <v>0</v>
      </c>
      <c r="BY108" s="239">
        <f t="shared" si="70"/>
        <v>-2.7397260273972601E-2</v>
      </c>
      <c r="BZ108" s="45" t="s">
        <v>322</v>
      </c>
      <c r="CA108" s="47"/>
      <c r="CB108" s="45"/>
      <c r="CC108" s="301" t="s">
        <v>322</v>
      </c>
      <c r="CD108" s="325"/>
      <c r="CE108" s="127" t="s">
        <v>322</v>
      </c>
      <c r="CF108" s="127" t="s">
        <v>322</v>
      </c>
      <c r="CG108" s="301"/>
    </row>
    <row r="109" spans="1:85" s="14" customFormat="1" x14ac:dyDescent="0.25">
      <c r="A109" s="13">
        <v>57</v>
      </c>
      <c r="B109" s="50" t="s">
        <v>27</v>
      </c>
      <c r="C109" s="51">
        <v>0</v>
      </c>
      <c r="D109" s="52">
        <v>0</v>
      </c>
      <c r="E109" s="52">
        <v>0</v>
      </c>
      <c r="F109" s="52">
        <v>0</v>
      </c>
      <c r="G109" s="52">
        <v>0</v>
      </c>
      <c r="H109" s="53">
        <v>0</v>
      </c>
      <c r="I109" s="241">
        <v>11</v>
      </c>
      <c r="J109" s="51">
        <v>56</v>
      </c>
      <c r="K109" s="52">
        <v>69</v>
      </c>
      <c r="L109" s="52">
        <v>74</v>
      </c>
      <c r="M109" s="52">
        <v>76</v>
      </c>
      <c r="N109" s="52">
        <v>74</v>
      </c>
      <c r="O109" s="105">
        <v>101</v>
      </c>
      <c r="P109" s="51">
        <v>6</v>
      </c>
      <c r="Q109" s="52"/>
      <c r="R109" s="52"/>
      <c r="S109" s="52"/>
      <c r="T109" s="52"/>
      <c r="U109" s="52">
        <v>0</v>
      </c>
      <c r="V109" s="52">
        <v>0</v>
      </c>
      <c r="W109" s="105">
        <v>3</v>
      </c>
      <c r="X109" s="246">
        <v>3</v>
      </c>
      <c r="Y109" s="241">
        <v>0</v>
      </c>
      <c r="Z109" s="51">
        <v>11.63</v>
      </c>
      <c r="AA109" s="52">
        <v>18.059999999999999</v>
      </c>
      <c r="AB109" s="52">
        <v>26.42</v>
      </c>
      <c r="AC109" s="52">
        <v>26.42</v>
      </c>
      <c r="AD109" s="52">
        <v>26.42</v>
      </c>
      <c r="AE109" s="52">
        <v>26.42</v>
      </c>
      <c r="AF109" s="52">
        <v>26.42</v>
      </c>
      <c r="AG109" s="105">
        <v>29.73</v>
      </c>
      <c r="AH109" s="191">
        <v>35172</v>
      </c>
      <c r="AI109" s="55">
        <v>34212</v>
      </c>
      <c r="AJ109" s="55">
        <v>53168</v>
      </c>
      <c r="AK109" s="55">
        <v>66989</v>
      </c>
      <c r="AL109" s="55">
        <v>70927</v>
      </c>
      <c r="AM109" s="55">
        <v>68886</v>
      </c>
      <c r="AN109" s="55">
        <v>67366.720000000001</v>
      </c>
      <c r="AO109" s="141">
        <v>68642.5</v>
      </c>
      <c r="AP109" s="191">
        <v>10467</v>
      </c>
      <c r="AQ109" s="55">
        <v>5068</v>
      </c>
      <c r="AR109" s="55">
        <v>15077</v>
      </c>
      <c r="AS109" s="55">
        <v>20385</v>
      </c>
      <c r="AT109" s="55">
        <v>20412</v>
      </c>
      <c r="AU109" s="55">
        <v>17477</v>
      </c>
      <c r="AV109" s="55">
        <v>13785.84</v>
      </c>
      <c r="AW109" s="56">
        <v>2005.13</v>
      </c>
      <c r="AX109" s="255">
        <v>61763.839999999997</v>
      </c>
      <c r="AY109" s="197">
        <f>AP109/AH109</f>
        <v>0.29759467758444219</v>
      </c>
      <c r="AZ109" s="57">
        <f>AQ109/AI109</f>
        <v>0.14813515725476442</v>
      </c>
      <c r="BA109" s="57">
        <f>AR109/AJ109</f>
        <v>0.28357282575985554</v>
      </c>
      <c r="BB109" s="57">
        <f>AS109/AK109</f>
        <v>0.30430369165086807</v>
      </c>
      <c r="BC109" s="57">
        <f>AT109/AL109</f>
        <v>0.28778885332806969</v>
      </c>
      <c r="BD109" s="57">
        <f t="shared" si="77"/>
        <v>0.25370902650756322</v>
      </c>
      <c r="BE109" s="57">
        <f t="shared" si="74"/>
        <v>0.20463872962792309</v>
      </c>
      <c r="BF109" s="136">
        <f t="shared" si="71"/>
        <v>2.9211202971919731E-2</v>
      </c>
      <c r="BG109" s="51"/>
      <c r="BH109" s="59">
        <f t="shared" si="96"/>
        <v>-14.945952032967776</v>
      </c>
      <c r="BI109" s="59">
        <f t="shared" si="96"/>
        <v>13.543766850509112</v>
      </c>
      <c r="BJ109" s="59">
        <f t="shared" si="96"/>
        <v>2.0730865891012531</v>
      </c>
      <c r="BK109" s="59">
        <f t="shared" si="96"/>
        <v>-1.6514838322798375</v>
      </c>
      <c r="BL109" s="59">
        <f t="shared" si="97"/>
        <v>-3.4079826820506476</v>
      </c>
      <c r="BM109" s="59">
        <f t="shared" si="97"/>
        <v>-4.9070296879640125</v>
      </c>
      <c r="BN109" s="144">
        <f t="shared" si="63"/>
        <v>-17.542752665600336</v>
      </c>
      <c r="BO109" s="197"/>
      <c r="BP109" s="57"/>
      <c r="BQ109" s="57"/>
      <c r="BR109" s="57">
        <f t="shared" si="98"/>
        <v>0</v>
      </c>
      <c r="BS109" s="57">
        <f>V109/N109</f>
        <v>0</v>
      </c>
      <c r="BT109" s="58">
        <f t="shared" si="72"/>
        <v>2.9702970297029702E-2</v>
      </c>
      <c r="BU109" s="124">
        <f t="shared" si="66"/>
        <v>2.9702970297029702E-2</v>
      </c>
      <c r="BV109" s="124">
        <f t="shared" si="67"/>
        <v>0</v>
      </c>
      <c r="BW109" s="124">
        <f t="shared" si="68"/>
        <v>5.9405940594059403E-2</v>
      </c>
      <c r="BX109" s="124">
        <f t="shared" si="69"/>
        <v>0.12528387585162751</v>
      </c>
      <c r="BY109" s="291">
        <f t="shared" si="70"/>
        <v>0.36486486486486486</v>
      </c>
      <c r="BZ109" s="197"/>
      <c r="CA109" s="58" t="s">
        <v>322</v>
      </c>
      <c r="CB109" s="197"/>
      <c r="CC109" s="302" t="s">
        <v>322</v>
      </c>
      <c r="CD109" s="326"/>
      <c r="CE109" s="126" t="s">
        <v>322</v>
      </c>
      <c r="CF109" s="126"/>
      <c r="CG109" s="302" t="s">
        <v>322</v>
      </c>
    </row>
    <row r="110" spans="1:85" s="9" customFormat="1" x14ac:dyDescent="0.25">
      <c r="A110" s="12">
        <v>58</v>
      </c>
      <c r="B110" s="17" t="s">
        <v>366</v>
      </c>
      <c r="C110" s="2">
        <v>0</v>
      </c>
      <c r="D110" s="3">
        <v>0</v>
      </c>
      <c r="E110" s="3">
        <v>0</v>
      </c>
      <c r="F110" s="3">
        <v>0</v>
      </c>
      <c r="G110" s="3">
        <v>1</v>
      </c>
      <c r="H110" s="4">
        <v>1</v>
      </c>
      <c r="I110" s="6">
        <v>91</v>
      </c>
      <c r="J110" s="2">
        <v>772</v>
      </c>
      <c r="K110" s="3">
        <v>895</v>
      </c>
      <c r="L110" s="3">
        <v>1052</v>
      </c>
      <c r="M110" s="3">
        <v>1068</v>
      </c>
      <c r="N110" s="3">
        <v>847</v>
      </c>
      <c r="O110" s="104">
        <v>899</v>
      </c>
      <c r="P110" s="2">
        <v>28</v>
      </c>
      <c r="Q110" s="3">
        <v>20</v>
      </c>
      <c r="R110" s="3">
        <v>16</v>
      </c>
      <c r="S110" s="3">
        <v>19</v>
      </c>
      <c r="T110" s="3">
        <v>11</v>
      </c>
      <c r="U110" s="3">
        <v>9</v>
      </c>
      <c r="V110" s="3">
        <v>24</v>
      </c>
      <c r="W110" s="104">
        <v>25</v>
      </c>
      <c r="X110" s="245">
        <v>317</v>
      </c>
      <c r="Y110" s="6">
        <v>73</v>
      </c>
      <c r="Z110" s="2">
        <v>32.22</v>
      </c>
      <c r="AA110" s="3">
        <v>24.91</v>
      </c>
      <c r="AB110" s="3">
        <v>34.75</v>
      </c>
      <c r="AC110" s="3">
        <v>34.75</v>
      </c>
      <c r="AD110" s="3">
        <v>34.75</v>
      </c>
      <c r="AE110" s="44">
        <v>36.25</v>
      </c>
      <c r="AF110" s="44">
        <v>36.25</v>
      </c>
      <c r="AG110" s="108">
        <v>32.369999999999997</v>
      </c>
      <c r="AH110" s="19">
        <v>436542</v>
      </c>
      <c r="AI110" s="20">
        <v>428958</v>
      </c>
      <c r="AJ110" s="20">
        <v>601718</v>
      </c>
      <c r="AK110" s="20">
        <v>719406</v>
      </c>
      <c r="AL110" s="20">
        <v>722733</v>
      </c>
      <c r="AM110" s="20">
        <v>709706</v>
      </c>
      <c r="AN110" s="20">
        <v>665527</v>
      </c>
      <c r="AO110" s="152">
        <v>703728</v>
      </c>
      <c r="AP110" s="19">
        <v>97307</v>
      </c>
      <c r="AQ110" s="20">
        <v>87201</v>
      </c>
      <c r="AR110" s="20">
        <v>107185</v>
      </c>
      <c r="AS110" s="20">
        <v>186368</v>
      </c>
      <c r="AT110" s="20">
        <v>264782</v>
      </c>
      <c r="AU110" s="20">
        <v>265467</v>
      </c>
      <c r="AV110" s="20">
        <v>20318</v>
      </c>
      <c r="AW110" s="21">
        <v>22271</v>
      </c>
      <c r="AX110" s="254">
        <v>273936</v>
      </c>
      <c r="AY110" s="45">
        <f t="shared" si="89"/>
        <v>0.22290409628397725</v>
      </c>
      <c r="AZ110" s="46">
        <f t="shared" si="90"/>
        <v>0.20328563635600688</v>
      </c>
      <c r="BA110" s="46">
        <f t="shared" si="91"/>
        <v>0.17813161647150327</v>
      </c>
      <c r="BB110" s="46">
        <f t="shared" si="92"/>
        <v>0.25905816743257631</v>
      </c>
      <c r="BC110" s="46">
        <f t="shared" si="93"/>
        <v>0.36636212819948721</v>
      </c>
      <c r="BD110" s="46">
        <f t="shared" si="77"/>
        <v>0.37405207226654419</v>
      </c>
      <c r="BE110" s="46">
        <f t="shared" si="74"/>
        <v>3.0529189649706173E-2</v>
      </c>
      <c r="BF110" s="153">
        <f t="shared" si="71"/>
        <v>3.1647170497692292E-2</v>
      </c>
      <c r="BG110" s="2" t="s">
        <v>188</v>
      </c>
      <c r="BH110" s="48">
        <f t="shared" si="96"/>
        <v>-1.9618459927970373</v>
      </c>
      <c r="BI110" s="48">
        <f t="shared" si="96"/>
        <v>-2.5154019884503609</v>
      </c>
      <c r="BJ110" s="48">
        <f t="shared" si="96"/>
        <v>8.092655096107304</v>
      </c>
      <c r="BK110" s="48">
        <f t="shared" si="96"/>
        <v>10.73039607669109</v>
      </c>
      <c r="BL110" s="48">
        <f t="shared" si="97"/>
        <v>0.76899440670569752</v>
      </c>
      <c r="BM110" s="48">
        <f t="shared" si="97"/>
        <v>-34.352288261683803</v>
      </c>
      <c r="BN110" s="154">
        <f t="shared" si="63"/>
        <v>0.11179808479861199</v>
      </c>
      <c r="BO110" s="45">
        <f>R110/J110</f>
        <v>2.072538860103627E-2</v>
      </c>
      <c r="BP110" s="46">
        <f>S110/K110</f>
        <v>2.1229050279329607E-2</v>
      </c>
      <c r="BQ110" s="46">
        <f>T110/L110</f>
        <v>1.0456273764258554E-2</v>
      </c>
      <c r="BR110" s="46">
        <f t="shared" si="98"/>
        <v>8.4269662921348312E-3</v>
      </c>
      <c r="BS110" s="46">
        <f>V110/N110</f>
        <v>2.833530106257379E-2</v>
      </c>
      <c r="BT110" s="47">
        <f t="shared" si="72"/>
        <v>2.7808676307007785E-2</v>
      </c>
      <c r="BU110" s="261">
        <f t="shared" si="66"/>
        <v>0.35261401557285871</v>
      </c>
      <c r="BV110" s="261">
        <f t="shared" si="67"/>
        <v>8.1201334816462731E-2</v>
      </c>
      <c r="BW110" s="261">
        <f t="shared" si="68"/>
        <v>0.46162402669632924</v>
      </c>
      <c r="BX110" s="261">
        <f t="shared" si="69"/>
        <v>-0.10703448275862076</v>
      </c>
      <c r="BY110" s="239">
        <f t="shared" si="70"/>
        <v>6.1393152302243209E-2</v>
      </c>
      <c r="BZ110" s="45"/>
      <c r="CA110" s="47"/>
      <c r="CB110" s="45"/>
      <c r="CC110" s="301" t="s">
        <v>322</v>
      </c>
      <c r="CD110" s="325"/>
      <c r="CE110" s="127" t="s">
        <v>322</v>
      </c>
      <c r="CF110" s="127"/>
      <c r="CG110" s="301" t="s">
        <v>322</v>
      </c>
    </row>
    <row r="111" spans="1:85" s="14" customFormat="1" x14ac:dyDescent="0.25">
      <c r="A111" s="13"/>
      <c r="B111" s="50" t="s">
        <v>175</v>
      </c>
      <c r="C111" s="51">
        <v>0</v>
      </c>
      <c r="D111" s="52">
        <v>0</v>
      </c>
      <c r="E111" s="52">
        <v>0</v>
      </c>
      <c r="F111" s="52">
        <v>0</v>
      </c>
      <c r="G111" s="52"/>
      <c r="H111" s="53"/>
      <c r="I111" s="241"/>
      <c r="J111" s="51">
        <v>0</v>
      </c>
      <c r="K111" s="52">
        <v>16</v>
      </c>
      <c r="L111" s="52">
        <v>19</v>
      </c>
      <c r="M111" s="52">
        <v>16</v>
      </c>
      <c r="N111" s="52"/>
      <c r="O111" s="105"/>
      <c r="P111" s="51"/>
      <c r="Q111" s="52"/>
      <c r="R111" s="52"/>
      <c r="S111" s="52"/>
      <c r="T111" s="52"/>
      <c r="U111" s="52">
        <v>0</v>
      </c>
      <c r="V111" s="52"/>
      <c r="W111" s="105"/>
      <c r="X111" s="246"/>
      <c r="Y111" s="241"/>
      <c r="Z111" s="51"/>
      <c r="AA111" s="52"/>
      <c r="AB111" s="52" t="s">
        <v>81</v>
      </c>
      <c r="AC111" s="52" t="s">
        <v>81</v>
      </c>
      <c r="AD111" s="52" t="s">
        <v>81</v>
      </c>
      <c r="AE111" s="52" t="s">
        <v>81</v>
      </c>
      <c r="AF111" s="52"/>
      <c r="AG111" s="105"/>
      <c r="AH111" s="191"/>
      <c r="AI111" s="55"/>
      <c r="AJ111" s="55"/>
      <c r="AK111" s="55"/>
      <c r="AL111" s="55">
        <v>10661</v>
      </c>
      <c r="AM111" s="55">
        <v>11039</v>
      </c>
      <c r="AN111" s="55"/>
      <c r="AO111" s="141"/>
      <c r="AP111" s="191"/>
      <c r="AQ111" s="55"/>
      <c r="AR111" s="55"/>
      <c r="AS111" s="55"/>
      <c r="AT111" s="55">
        <v>4089</v>
      </c>
      <c r="AU111" s="55">
        <v>1755</v>
      </c>
      <c r="AV111" s="55"/>
      <c r="AW111" s="56"/>
      <c r="AX111" s="255"/>
      <c r="AY111" s="197"/>
      <c r="AZ111" s="57"/>
      <c r="BA111" s="57"/>
      <c r="BB111" s="57"/>
      <c r="BC111" s="57">
        <f t="shared" si="93"/>
        <v>0.3835475096144827</v>
      </c>
      <c r="BD111" s="57">
        <f t="shared" si="77"/>
        <v>0.15898179182897001</v>
      </c>
      <c r="BE111" s="57"/>
      <c r="BF111" s="136"/>
      <c r="BG111" s="51" t="s">
        <v>188</v>
      </c>
      <c r="BH111" s="59"/>
      <c r="BI111" s="59"/>
      <c r="BJ111" s="59"/>
      <c r="BK111" s="59"/>
      <c r="BL111" s="59"/>
      <c r="BM111" s="59"/>
      <c r="BN111" s="144"/>
      <c r="BO111" s="197"/>
      <c r="BP111" s="57">
        <f t="shared" ref="BP111:BP122" si="99">S111/K111</f>
        <v>0</v>
      </c>
      <c r="BQ111" s="57">
        <f t="shared" ref="BQ111:BQ122" si="100">T111/L111</f>
        <v>0</v>
      </c>
      <c r="BR111" s="57">
        <f t="shared" si="98"/>
        <v>0</v>
      </c>
      <c r="BS111" s="57"/>
      <c r="BT111" s="58"/>
      <c r="BU111" s="124"/>
      <c r="BV111" s="124"/>
      <c r="BW111" s="124"/>
      <c r="BX111" s="124"/>
      <c r="BY111" s="291"/>
      <c r="BZ111" s="197"/>
      <c r="CA111" s="58" t="s">
        <v>322</v>
      </c>
      <c r="CB111" s="197"/>
      <c r="CC111" s="302"/>
      <c r="CD111" s="326"/>
      <c r="CE111" s="126"/>
      <c r="CF111" s="126"/>
      <c r="CG111" s="302"/>
    </row>
    <row r="112" spans="1:85" s="11" customFormat="1" x14ac:dyDescent="0.25">
      <c r="A112" s="10"/>
      <c r="B112" s="32" t="s">
        <v>196</v>
      </c>
      <c r="C112" s="33">
        <v>0</v>
      </c>
      <c r="D112" s="34">
        <v>0</v>
      </c>
      <c r="E112" s="34">
        <v>0</v>
      </c>
      <c r="F112" s="34">
        <v>0</v>
      </c>
      <c r="G112" s="34"/>
      <c r="H112" s="35"/>
      <c r="I112" s="36"/>
      <c r="J112" s="33">
        <v>0</v>
      </c>
      <c r="K112" s="34">
        <v>17</v>
      </c>
      <c r="L112" s="34">
        <v>26</v>
      </c>
      <c r="M112" s="34">
        <v>18</v>
      </c>
      <c r="N112" s="34"/>
      <c r="O112" s="72"/>
      <c r="P112" s="33">
        <v>0</v>
      </c>
      <c r="Q112" s="34">
        <v>0</v>
      </c>
      <c r="R112" s="34">
        <v>0</v>
      </c>
      <c r="S112" s="34">
        <v>0</v>
      </c>
      <c r="T112" s="34">
        <v>0</v>
      </c>
      <c r="U112" s="34">
        <v>0</v>
      </c>
      <c r="V112" s="34"/>
      <c r="W112" s="72"/>
      <c r="X112" s="244"/>
      <c r="Y112" s="36"/>
      <c r="Z112" s="33"/>
      <c r="AA112" s="34"/>
      <c r="AB112" s="34"/>
      <c r="AC112" s="34" t="s">
        <v>107</v>
      </c>
      <c r="AD112" s="34" t="s">
        <v>107</v>
      </c>
      <c r="AE112" s="34" t="s">
        <v>107</v>
      </c>
      <c r="AF112" s="34"/>
      <c r="AG112" s="72"/>
      <c r="AH112" s="37"/>
      <c r="AI112" s="38"/>
      <c r="AJ112" s="38"/>
      <c r="AK112" s="38"/>
      <c r="AL112" s="38">
        <v>6099</v>
      </c>
      <c r="AM112" s="38">
        <v>6151</v>
      </c>
      <c r="AN112" s="38"/>
      <c r="AO112" s="129"/>
      <c r="AP112" s="37"/>
      <c r="AQ112" s="38"/>
      <c r="AR112" s="38"/>
      <c r="AS112" s="38"/>
      <c r="AT112" s="38">
        <v>3387</v>
      </c>
      <c r="AU112" s="38">
        <v>1664</v>
      </c>
      <c r="AV112" s="38"/>
      <c r="AW112" s="39"/>
      <c r="AX112" s="253"/>
      <c r="AY112" s="40"/>
      <c r="AZ112" s="41"/>
      <c r="BA112" s="41"/>
      <c r="BB112" s="41"/>
      <c r="BC112" s="41">
        <f t="shared" si="93"/>
        <v>0.55533694048204618</v>
      </c>
      <c r="BD112" s="41">
        <f t="shared" si="77"/>
        <v>0.2705251178670135</v>
      </c>
      <c r="BE112" s="41"/>
      <c r="BF112" s="130"/>
      <c r="BG112" s="33" t="s">
        <v>188</v>
      </c>
      <c r="BH112" s="43"/>
      <c r="BI112" s="43"/>
      <c r="BJ112" s="43"/>
      <c r="BK112" s="43"/>
      <c r="BL112" s="43"/>
      <c r="BM112" s="43"/>
      <c r="BN112" s="131"/>
      <c r="BO112" s="40"/>
      <c r="BP112" s="41">
        <f t="shared" si="99"/>
        <v>0</v>
      </c>
      <c r="BQ112" s="41">
        <f t="shared" si="100"/>
        <v>0</v>
      </c>
      <c r="BR112" s="41">
        <f t="shared" si="98"/>
        <v>0</v>
      </c>
      <c r="BS112" s="41"/>
      <c r="BT112" s="42"/>
      <c r="BU112" s="260"/>
      <c r="BV112" s="260"/>
      <c r="BW112" s="260"/>
      <c r="BX112" s="260"/>
      <c r="BY112" s="290"/>
      <c r="BZ112" s="40"/>
      <c r="CA112" s="42" t="s">
        <v>322</v>
      </c>
      <c r="CB112" s="40"/>
      <c r="CC112" s="300"/>
      <c r="CD112" s="324"/>
      <c r="CE112" s="294"/>
      <c r="CF112" s="294"/>
      <c r="CG112" s="300"/>
    </row>
    <row r="113" spans="1:85" s="9" customFormat="1" x14ac:dyDescent="0.25">
      <c r="A113" s="12">
        <v>59</v>
      </c>
      <c r="B113" s="17" t="s">
        <v>338</v>
      </c>
      <c r="C113" s="2">
        <v>2</v>
      </c>
      <c r="D113" s="3">
        <v>2</v>
      </c>
      <c r="E113" s="3">
        <v>2</v>
      </c>
      <c r="F113" s="3">
        <v>3</v>
      </c>
      <c r="G113" s="3">
        <v>2</v>
      </c>
      <c r="H113" s="4">
        <v>3</v>
      </c>
      <c r="I113" s="6">
        <v>90</v>
      </c>
      <c r="J113" s="2">
        <v>376</v>
      </c>
      <c r="K113" s="3">
        <v>431</v>
      </c>
      <c r="L113" s="3">
        <v>510</v>
      </c>
      <c r="M113" s="3">
        <v>425</v>
      </c>
      <c r="N113" s="3">
        <v>421</v>
      </c>
      <c r="O113" s="104">
        <v>422</v>
      </c>
      <c r="P113" s="2">
        <v>25</v>
      </c>
      <c r="Q113" s="3">
        <v>16</v>
      </c>
      <c r="R113" s="3">
        <v>18</v>
      </c>
      <c r="S113" s="3">
        <v>28</v>
      </c>
      <c r="T113" s="3">
        <v>77</v>
      </c>
      <c r="U113" s="3">
        <v>72</v>
      </c>
      <c r="V113" s="3">
        <v>33</v>
      </c>
      <c r="W113" s="104">
        <v>66</v>
      </c>
      <c r="X113" s="245">
        <v>0</v>
      </c>
      <c r="Y113" s="6">
        <v>149</v>
      </c>
      <c r="Z113" s="2">
        <v>24.34</v>
      </c>
      <c r="AA113" s="3">
        <v>28.32</v>
      </c>
      <c r="AB113" s="3">
        <v>35.619999999999997</v>
      </c>
      <c r="AC113" s="3">
        <v>35.619999999999997</v>
      </c>
      <c r="AD113" s="3">
        <v>35.619999999999997</v>
      </c>
      <c r="AE113" s="3">
        <v>35.619999999999997</v>
      </c>
      <c r="AF113" s="3">
        <v>35.619999999999997</v>
      </c>
      <c r="AG113" s="104">
        <v>35.619999999999997</v>
      </c>
      <c r="AH113" s="19">
        <v>468215</v>
      </c>
      <c r="AI113" s="20">
        <v>472389</v>
      </c>
      <c r="AJ113" s="20">
        <v>572653</v>
      </c>
      <c r="AK113" s="20">
        <v>740269</v>
      </c>
      <c r="AL113" s="20">
        <v>773798</v>
      </c>
      <c r="AM113" s="20">
        <v>766724</v>
      </c>
      <c r="AN113" s="20">
        <v>710557.91</v>
      </c>
      <c r="AO113" s="152">
        <v>740272</v>
      </c>
      <c r="AP113" s="19">
        <v>44348</v>
      </c>
      <c r="AQ113" s="20">
        <v>51515</v>
      </c>
      <c r="AR113" s="20">
        <v>78022</v>
      </c>
      <c r="AS113" s="20">
        <v>142106</v>
      </c>
      <c r="AT113" s="20">
        <v>179639</v>
      </c>
      <c r="AU113" s="20">
        <v>200808</v>
      </c>
      <c r="AV113" s="20">
        <v>175352.78</v>
      </c>
      <c r="AW113" s="21">
        <v>98742</v>
      </c>
      <c r="AX113" s="254">
        <v>213303</v>
      </c>
      <c r="AY113" s="45">
        <f t="shared" si="89"/>
        <v>9.4717170530632291E-2</v>
      </c>
      <c r="AZ113" s="46">
        <f t="shared" si="90"/>
        <v>0.10905207360882663</v>
      </c>
      <c r="BA113" s="46">
        <f t="shared" si="91"/>
        <v>0.13624655768851293</v>
      </c>
      <c r="BB113" s="46">
        <f t="shared" si="92"/>
        <v>0.19196535313514412</v>
      </c>
      <c r="BC113" s="46">
        <f t="shared" si="93"/>
        <v>0.23215231882222492</v>
      </c>
      <c r="BD113" s="46">
        <f t="shared" si="77"/>
        <v>0.26190389240456802</v>
      </c>
      <c r="BE113" s="46">
        <f t="shared" si="74"/>
        <v>0.24678182809899335</v>
      </c>
      <c r="BF113" s="153">
        <f t="shared" si="71"/>
        <v>0.1333861067283377</v>
      </c>
      <c r="BG113" s="2" t="s">
        <v>188</v>
      </c>
      <c r="BH113" s="48">
        <f t="shared" ref="BH113:BM116" si="101">(AZ113-AY113)*100</f>
        <v>1.4334903078194337</v>
      </c>
      <c r="BI113" s="48">
        <f t="shared" si="101"/>
        <v>2.7194484079686303</v>
      </c>
      <c r="BJ113" s="48">
        <f t="shared" si="101"/>
        <v>5.5718795446631191</v>
      </c>
      <c r="BK113" s="48">
        <f t="shared" si="101"/>
        <v>4.01869656870808</v>
      </c>
      <c r="BL113" s="48">
        <f t="shared" si="101"/>
        <v>2.9751573582343092</v>
      </c>
      <c r="BM113" s="48">
        <f t="shared" si="101"/>
        <v>-1.5122064305574667</v>
      </c>
      <c r="BN113" s="154">
        <f t="shared" si="63"/>
        <v>-11.339572137065565</v>
      </c>
      <c r="BO113" s="45">
        <f t="shared" ref="BO113:BO122" si="102">R113/J113</f>
        <v>4.7872340425531915E-2</v>
      </c>
      <c r="BP113" s="46">
        <f t="shared" si="99"/>
        <v>6.4965197215777259E-2</v>
      </c>
      <c r="BQ113" s="46">
        <f t="shared" si="100"/>
        <v>0.15098039215686274</v>
      </c>
      <c r="BR113" s="46">
        <f t="shared" si="98"/>
        <v>0.16941176470588235</v>
      </c>
      <c r="BS113" s="46">
        <f t="shared" ref="BS113:BS119" si="103">V113/N113</f>
        <v>7.8384798099762468E-2</v>
      </c>
      <c r="BT113" s="47">
        <f t="shared" si="72"/>
        <v>0.15639810426540285</v>
      </c>
      <c r="BU113" s="261">
        <f t="shared" si="66"/>
        <v>0</v>
      </c>
      <c r="BV113" s="261">
        <f t="shared" si="67"/>
        <v>0.35308056872037913</v>
      </c>
      <c r="BW113" s="261">
        <f t="shared" si="68"/>
        <v>0.50947867298578198</v>
      </c>
      <c r="BX113" s="261">
        <f t="shared" si="69"/>
        <v>0</v>
      </c>
      <c r="BY113" s="239">
        <f t="shared" si="70"/>
        <v>2.3752969121140144E-3</v>
      </c>
      <c r="BZ113" s="45" t="s">
        <v>322</v>
      </c>
      <c r="CA113" s="47"/>
      <c r="CB113" s="45" t="s">
        <v>322</v>
      </c>
      <c r="CC113" s="301"/>
      <c r="CD113" s="325" t="s">
        <v>322</v>
      </c>
      <c r="CE113" s="127"/>
      <c r="CF113" s="127" t="s">
        <v>322</v>
      </c>
      <c r="CG113" s="301"/>
    </row>
    <row r="114" spans="1:85" s="11" customFormat="1" x14ac:dyDescent="0.25">
      <c r="A114" s="10"/>
      <c r="B114" s="32" t="s">
        <v>197</v>
      </c>
      <c r="C114" s="33">
        <v>1</v>
      </c>
      <c r="D114" s="34">
        <v>1</v>
      </c>
      <c r="E114" s="34">
        <v>1</v>
      </c>
      <c r="F114" s="34">
        <v>0</v>
      </c>
      <c r="G114" s="34">
        <v>0</v>
      </c>
      <c r="H114" s="35">
        <v>0</v>
      </c>
      <c r="I114" s="36">
        <v>3</v>
      </c>
      <c r="J114" s="33">
        <v>12</v>
      </c>
      <c r="K114" s="34">
        <v>19</v>
      </c>
      <c r="L114" s="34">
        <v>25</v>
      </c>
      <c r="M114" s="34">
        <v>35</v>
      </c>
      <c r="N114" s="34">
        <v>44</v>
      </c>
      <c r="O114" s="72">
        <v>27</v>
      </c>
      <c r="P114" s="33">
        <v>0</v>
      </c>
      <c r="Q114" s="34">
        <v>2</v>
      </c>
      <c r="R114" s="34">
        <v>6</v>
      </c>
      <c r="S114" s="34">
        <v>13</v>
      </c>
      <c r="T114" s="34">
        <v>3</v>
      </c>
      <c r="U114" s="34">
        <v>10</v>
      </c>
      <c r="V114" s="34">
        <v>8</v>
      </c>
      <c r="W114" s="72">
        <v>9</v>
      </c>
      <c r="X114" s="244">
        <v>0</v>
      </c>
      <c r="Y114" s="36">
        <v>5</v>
      </c>
      <c r="Z114" s="33"/>
      <c r="AA114" s="34">
        <v>22.79</v>
      </c>
      <c r="AB114" s="34">
        <v>26.82</v>
      </c>
      <c r="AC114" s="34">
        <v>28.82</v>
      </c>
      <c r="AD114" s="34">
        <v>28.82</v>
      </c>
      <c r="AE114" s="34">
        <v>28.82</v>
      </c>
      <c r="AF114" s="34">
        <v>28.82</v>
      </c>
      <c r="AG114" s="72">
        <v>30.86</v>
      </c>
      <c r="AH114" s="37">
        <v>26308</v>
      </c>
      <c r="AI114" s="38">
        <v>27853</v>
      </c>
      <c r="AJ114" s="38">
        <v>35369</v>
      </c>
      <c r="AK114" s="38">
        <v>34736</v>
      </c>
      <c r="AL114" s="38">
        <v>37025</v>
      </c>
      <c r="AM114" s="38">
        <v>43572</v>
      </c>
      <c r="AN114" s="38">
        <v>38432</v>
      </c>
      <c r="AO114" s="129">
        <v>39778</v>
      </c>
      <c r="AP114" s="37">
        <v>661</v>
      </c>
      <c r="AQ114" s="38">
        <v>436</v>
      </c>
      <c r="AR114" s="38">
        <v>686</v>
      </c>
      <c r="AS114" s="38">
        <v>2057</v>
      </c>
      <c r="AT114" s="38">
        <v>3391</v>
      </c>
      <c r="AU114" s="38">
        <v>7616</v>
      </c>
      <c r="AV114" s="38">
        <v>5257</v>
      </c>
      <c r="AW114" s="39">
        <v>4320</v>
      </c>
      <c r="AX114" s="253">
        <v>6420</v>
      </c>
      <c r="AY114" s="40">
        <f t="shared" si="89"/>
        <v>2.5125437129390301E-2</v>
      </c>
      <c r="AZ114" s="41">
        <f t="shared" si="90"/>
        <v>1.5653610024054861E-2</v>
      </c>
      <c r="BA114" s="41">
        <f t="shared" si="91"/>
        <v>1.9395515847210835E-2</v>
      </c>
      <c r="BB114" s="41">
        <f t="shared" si="92"/>
        <v>5.921810225702441E-2</v>
      </c>
      <c r="BC114" s="41">
        <f t="shared" si="93"/>
        <v>9.1586765698852129E-2</v>
      </c>
      <c r="BD114" s="41">
        <f t="shared" si="77"/>
        <v>0.17479115027999634</v>
      </c>
      <c r="BE114" s="41">
        <f t="shared" si="74"/>
        <v>0.13678705245628642</v>
      </c>
      <c r="BF114" s="130">
        <f t="shared" si="71"/>
        <v>0.10860274523606013</v>
      </c>
      <c r="BG114" s="33" t="s">
        <v>188</v>
      </c>
      <c r="BH114" s="43">
        <f t="shared" si="101"/>
        <v>-0.94718271053354408</v>
      </c>
      <c r="BI114" s="43">
        <f t="shared" si="101"/>
        <v>0.37419058231559743</v>
      </c>
      <c r="BJ114" s="43">
        <f t="shared" si="101"/>
        <v>3.9822586409813581</v>
      </c>
      <c r="BK114" s="43">
        <f t="shared" si="101"/>
        <v>3.2368663441827721</v>
      </c>
      <c r="BL114" s="43">
        <f t="shared" si="101"/>
        <v>8.3204384581144204</v>
      </c>
      <c r="BM114" s="43">
        <f t="shared" si="101"/>
        <v>-3.8004097823709921</v>
      </c>
      <c r="BN114" s="131">
        <f t="shared" si="63"/>
        <v>-2.8184307220226286</v>
      </c>
      <c r="BO114" s="40">
        <f t="shared" si="102"/>
        <v>0.5</v>
      </c>
      <c r="BP114" s="41">
        <f t="shared" si="99"/>
        <v>0.68421052631578949</v>
      </c>
      <c r="BQ114" s="41">
        <f t="shared" si="100"/>
        <v>0.12</v>
      </c>
      <c r="BR114" s="41">
        <f t="shared" si="98"/>
        <v>0.2857142857142857</v>
      </c>
      <c r="BS114" s="41">
        <f t="shared" si="103"/>
        <v>0.18181818181818182</v>
      </c>
      <c r="BT114" s="42">
        <f t="shared" si="72"/>
        <v>0.33333333333333331</v>
      </c>
      <c r="BU114" s="260">
        <f t="shared" si="66"/>
        <v>0</v>
      </c>
      <c r="BV114" s="260">
        <f t="shared" si="67"/>
        <v>0.18518518518518517</v>
      </c>
      <c r="BW114" s="260">
        <f t="shared" si="68"/>
        <v>0.51851851851851849</v>
      </c>
      <c r="BX114" s="260">
        <f t="shared" si="69"/>
        <v>7.078417765440663E-2</v>
      </c>
      <c r="BY114" s="290">
        <f t="shared" si="70"/>
        <v>-0.38636363636363635</v>
      </c>
      <c r="BZ114" s="40" t="s">
        <v>322</v>
      </c>
      <c r="CA114" s="42"/>
      <c r="CB114" s="40"/>
      <c r="CC114" s="300" t="s">
        <v>322</v>
      </c>
      <c r="CD114" s="324"/>
      <c r="CE114" s="294" t="s">
        <v>322</v>
      </c>
      <c r="CF114" s="294"/>
      <c r="CG114" s="300" t="s">
        <v>322</v>
      </c>
    </row>
    <row r="115" spans="1:85" s="14" customFormat="1" x14ac:dyDescent="0.25">
      <c r="A115" s="13"/>
      <c r="B115" s="50" t="s">
        <v>198</v>
      </c>
      <c r="C115" s="51">
        <v>0</v>
      </c>
      <c r="D115" s="52">
        <v>0</v>
      </c>
      <c r="E115" s="52">
        <v>0</v>
      </c>
      <c r="F115" s="52">
        <v>0</v>
      </c>
      <c r="G115" s="52">
        <v>0</v>
      </c>
      <c r="H115" s="53">
        <v>0</v>
      </c>
      <c r="I115" s="241">
        <v>9</v>
      </c>
      <c r="J115" s="51">
        <v>4</v>
      </c>
      <c r="K115" s="52">
        <v>8</v>
      </c>
      <c r="L115" s="52">
        <v>17</v>
      </c>
      <c r="M115" s="52">
        <v>25</v>
      </c>
      <c r="N115" s="52">
        <v>30</v>
      </c>
      <c r="O115" s="105">
        <v>29</v>
      </c>
      <c r="P115" s="51">
        <v>5</v>
      </c>
      <c r="Q115" s="52">
        <v>0</v>
      </c>
      <c r="R115" s="52">
        <v>0</v>
      </c>
      <c r="S115" s="52">
        <v>0</v>
      </c>
      <c r="T115" s="52">
        <v>0</v>
      </c>
      <c r="U115" s="52">
        <v>0</v>
      </c>
      <c r="V115" s="52">
        <v>0</v>
      </c>
      <c r="W115" s="105">
        <v>5</v>
      </c>
      <c r="X115" s="246">
        <v>0</v>
      </c>
      <c r="Y115" s="241">
        <v>0</v>
      </c>
      <c r="Z115" s="51">
        <f>(16.32+21.32)/2</f>
        <v>18.82</v>
      </c>
      <c r="AA115" s="52">
        <f>(21.32+25.76)/2</f>
        <v>23.54</v>
      </c>
      <c r="AB115" s="52">
        <f>(25.76+35.29)/2</f>
        <v>30.524999999999999</v>
      </c>
      <c r="AC115" s="52">
        <v>35.29</v>
      </c>
      <c r="AD115" s="52">
        <v>28.82</v>
      </c>
      <c r="AE115" s="52">
        <v>28.82</v>
      </c>
      <c r="AF115" s="52">
        <v>41.69</v>
      </c>
      <c r="AG115" s="105">
        <v>41.69</v>
      </c>
      <c r="AH115" s="191">
        <v>16523</v>
      </c>
      <c r="AI115" s="55">
        <v>23452</v>
      </c>
      <c r="AJ115" s="55">
        <v>26645</v>
      </c>
      <c r="AK115" s="55">
        <v>31417</v>
      </c>
      <c r="AL115" s="55">
        <v>32242</v>
      </c>
      <c r="AM115" s="55">
        <v>33235</v>
      </c>
      <c r="AN115" s="55">
        <v>29882</v>
      </c>
      <c r="AO115" s="141">
        <v>35811</v>
      </c>
      <c r="AP115" s="191">
        <v>901</v>
      </c>
      <c r="AQ115" s="55">
        <v>795</v>
      </c>
      <c r="AR115" s="55">
        <v>561</v>
      </c>
      <c r="AS115" s="55">
        <v>1828</v>
      </c>
      <c r="AT115" s="55">
        <v>3716</v>
      </c>
      <c r="AU115" s="55">
        <v>4303</v>
      </c>
      <c r="AV115" s="55">
        <v>5782</v>
      </c>
      <c r="AW115" s="56">
        <v>7982</v>
      </c>
      <c r="AX115" s="255">
        <v>10382</v>
      </c>
      <c r="AY115" s="197">
        <f t="shared" si="89"/>
        <v>5.4530049022574592E-2</v>
      </c>
      <c r="AZ115" s="57">
        <f t="shared" si="90"/>
        <v>3.3899027801466829E-2</v>
      </c>
      <c r="BA115" s="57">
        <f t="shared" si="91"/>
        <v>2.1054606868080316E-2</v>
      </c>
      <c r="BB115" s="57">
        <f t="shared" si="92"/>
        <v>5.8185059044466372E-2</v>
      </c>
      <c r="BC115" s="57">
        <f t="shared" si="93"/>
        <v>0.11525339619130327</v>
      </c>
      <c r="BD115" s="57">
        <f t="shared" si="77"/>
        <v>0.12947194222957725</v>
      </c>
      <c r="BE115" s="57">
        <f t="shared" si="74"/>
        <v>0.19349441135131518</v>
      </c>
      <c r="BF115" s="136">
        <f t="shared" si="71"/>
        <v>0.22289240736086677</v>
      </c>
      <c r="BG115" s="51" t="s">
        <v>188</v>
      </c>
      <c r="BH115" s="59">
        <f t="shared" si="101"/>
        <v>-2.0631021221107764</v>
      </c>
      <c r="BI115" s="59">
        <f t="shared" si="101"/>
        <v>-1.2844420933386513</v>
      </c>
      <c r="BJ115" s="59">
        <f t="shared" si="101"/>
        <v>3.7130452176386051</v>
      </c>
      <c r="BK115" s="59">
        <f t="shared" si="101"/>
        <v>5.7068337146836896</v>
      </c>
      <c r="BL115" s="59">
        <f t="shared" si="101"/>
        <v>1.421854603827398</v>
      </c>
      <c r="BM115" s="59">
        <f t="shared" si="101"/>
        <v>6.4022469121737924</v>
      </c>
      <c r="BN115" s="144">
        <f t="shared" si="63"/>
        <v>2.9397996009551592</v>
      </c>
      <c r="BO115" s="197">
        <f t="shared" si="102"/>
        <v>0</v>
      </c>
      <c r="BP115" s="57">
        <f t="shared" si="99"/>
        <v>0</v>
      </c>
      <c r="BQ115" s="57">
        <f t="shared" si="100"/>
        <v>0</v>
      </c>
      <c r="BR115" s="57">
        <f t="shared" si="98"/>
        <v>0</v>
      </c>
      <c r="BS115" s="57">
        <f t="shared" si="103"/>
        <v>0</v>
      </c>
      <c r="BT115" s="58">
        <f t="shared" si="72"/>
        <v>0.17241379310344829</v>
      </c>
      <c r="BU115" s="124">
        <f t="shared" si="66"/>
        <v>0</v>
      </c>
      <c r="BV115" s="124">
        <f t="shared" si="67"/>
        <v>0</v>
      </c>
      <c r="BW115" s="124">
        <f t="shared" si="68"/>
        <v>0.17241379310344829</v>
      </c>
      <c r="BX115" s="124">
        <f t="shared" si="69"/>
        <v>0</v>
      </c>
      <c r="BY115" s="291">
        <f t="shared" si="70"/>
        <v>-3.3333333333333333E-2</v>
      </c>
      <c r="BZ115" s="197"/>
      <c r="CA115" s="58" t="s">
        <v>322</v>
      </c>
      <c r="CB115" s="197"/>
      <c r="CC115" s="302" t="s">
        <v>322</v>
      </c>
      <c r="CD115" s="326"/>
      <c r="CE115" s="126" t="s">
        <v>322</v>
      </c>
      <c r="CF115" s="126"/>
      <c r="CG115" s="302" t="s">
        <v>322</v>
      </c>
    </row>
    <row r="116" spans="1:85" s="14" customFormat="1" x14ac:dyDescent="0.25">
      <c r="A116" s="13"/>
      <c r="B116" s="50" t="s">
        <v>199</v>
      </c>
      <c r="C116" s="51">
        <v>0</v>
      </c>
      <c r="D116" s="52">
        <v>0</v>
      </c>
      <c r="E116" s="52">
        <v>0</v>
      </c>
      <c r="F116" s="52">
        <v>0</v>
      </c>
      <c r="G116" s="52">
        <v>0</v>
      </c>
      <c r="H116" s="53">
        <v>0</v>
      </c>
      <c r="I116" s="241">
        <v>20</v>
      </c>
      <c r="J116" s="51">
        <v>59</v>
      </c>
      <c r="K116" s="52">
        <v>77</v>
      </c>
      <c r="L116" s="52">
        <v>84</v>
      </c>
      <c r="M116" s="52">
        <v>90</v>
      </c>
      <c r="N116" s="52">
        <v>80</v>
      </c>
      <c r="O116" s="105">
        <v>80</v>
      </c>
      <c r="P116" s="51">
        <v>0</v>
      </c>
      <c r="Q116" s="52">
        <v>0</v>
      </c>
      <c r="R116" s="52">
        <v>0</v>
      </c>
      <c r="S116" s="52">
        <v>12</v>
      </c>
      <c r="T116" s="52">
        <v>2</v>
      </c>
      <c r="U116" s="52">
        <v>20</v>
      </c>
      <c r="V116" s="52">
        <v>25</v>
      </c>
      <c r="W116" s="105">
        <v>18</v>
      </c>
      <c r="X116" s="246">
        <v>0</v>
      </c>
      <c r="Y116" s="241">
        <v>42</v>
      </c>
      <c r="Z116" s="51">
        <v>15.75</v>
      </c>
      <c r="AA116" s="52">
        <v>15.75</v>
      </c>
      <c r="AB116" s="52">
        <v>25.26</v>
      </c>
      <c r="AC116" s="52">
        <v>25.26</v>
      </c>
      <c r="AD116" s="52">
        <v>25.26</v>
      </c>
      <c r="AE116" s="52">
        <v>25.26</v>
      </c>
      <c r="AF116" s="52">
        <v>25.26</v>
      </c>
      <c r="AG116" s="105">
        <v>25.26</v>
      </c>
      <c r="AH116" s="191">
        <v>28633</v>
      </c>
      <c r="AI116" s="55">
        <v>39359</v>
      </c>
      <c r="AJ116" s="55">
        <v>51893</v>
      </c>
      <c r="AK116" s="55">
        <v>55527</v>
      </c>
      <c r="AL116" s="55">
        <v>49815</v>
      </c>
      <c r="AM116" s="55">
        <v>61915</v>
      </c>
      <c r="AN116" s="55">
        <v>63051</v>
      </c>
      <c r="AO116" s="141">
        <v>69850</v>
      </c>
      <c r="AP116" s="191">
        <v>3293</v>
      </c>
      <c r="AQ116" s="55">
        <v>3703</v>
      </c>
      <c r="AR116" s="55">
        <v>6051</v>
      </c>
      <c r="AS116" s="55">
        <v>14620</v>
      </c>
      <c r="AT116" s="55">
        <v>21105</v>
      </c>
      <c r="AU116" s="55">
        <v>23260</v>
      </c>
      <c r="AV116" s="55">
        <v>8195</v>
      </c>
      <c r="AW116" s="56">
        <v>7850</v>
      </c>
      <c r="AX116" s="255">
        <v>30266</v>
      </c>
      <c r="AY116" s="197">
        <f t="shared" si="89"/>
        <v>0.11500715957112423</v>
      </c>
      <c r="AZ116" s="57">
        <f t="shared" si="90"/>
        <v>9.4082674864706922E-2</v>
      </c>
      <c r="BA116" s="57">
        <f t="shared" si="91"/>
        <v>0.11660532249050931</v>
      </c>
      <c r="BB116" s="57">
        <f t="shared" si="92"/>
        <v>0.26329533380157399</v>
      </c>
      <c r="BC116" s="57">
        <f t="shared" si="93"/>
        <v>0.42366757000903343</v>
      </c>
      <c r="BD116" s="57">
        <f t="shared" si="77"/>
        <v>0.37567633045304044</v>
      </c>
      <c r="BE116" s="57">
        <f t="shared" si="74"/>
        <v>0.12997414791200773</v>
      </c>
      <c r="BF116" s="136">
        <f t="shared" si="71"/>
        <v>0.11238367931281316</v>
      </c>
      <c r="BG116" s="51" t="s">
        <v>188</v>
      </c>
      <c r="BH116" s="59">
        <f t="shared" si="101"/>
        <v>-2.0924484706417306</v>
      </c>
      <c r="BI116" s="59">
        <f t="shared" si="101"/>
        <v>2.2522647625802388</v>
      </c>
      <c r="BJ116" s="59">
        <f t="shared" si="101"/>
        <v>14.669001131106468</v>
      </c>
      <c r="BK116" s="59">
        <f t="shared" si="101"/>
        <v>16.037223620745944</v>
      </c>
      <c r="BL116" s="59">
        <f t="shared" si="101"/>
        <v>-4.7991239555992991</v>
      </c>
      <c r="BM116" s="59">
        <f t="shared" si="101"/>
        <v>-24.570218254103271</v>
      </c>
      <c r="BN116" s="144">
        <f t="shared" si="63"/>
        <v>-1.7590468599194566</v>
      </c>
      <c r="BO116" s="197">
        <f t="shared" si="102"/>
        <v>0</v>
      </c>
      <c r="BP116" s="57">
        <f t="shared" si="99"/>
        <v>0.15584415584415584</v>
      </c>
      <c r="BQ116" s="57">
        <f t="shared" si="100"/>
        <v>2.3809523809523808E-2</v>
      </c>
      <c r="BR116" s="57">
        <f t="shared" si="98"/>
        <v>0.22222222222222221</v>
      </c>
      <c r="BS116" s="57">
        <f t="shared" si="103"/>
        <v>0.3125</v>
      </c>
      <c r="BT116" s="58">
        <f t="shared" si="72"/>
        <v>0.22500000000000001</v>
      </c>
      <c r="BU116" s="124">
        <f t="shared" si="66"/>
        <v>0</v>
      </c>
      <c r="BV116" s="124">
        <f t="shared" si="67"/>
        <v>0.52500000000000002</v>
      </c>
      <c r="BW116" s="124">
        <f t="shared" si="68"/>
        <v>0.75</v>
      </c>
      <c r="BX116" s="124">
        <f t="shared" si="69"/>
        <v>0</v>
      </c>
      <c r="BY116" s="291">
        <f t="shared" si="70"/>
        <v>0</v>
      </c>
      <c r="BZ116" s="197" t="s">
        <v>322</v>
      </c>
      <c r="CA116" s="58"/>
      <c r="CB116" s="197"/>
      <c r="CC116" s="302" t="s">
        <v>322</v>
      </c>
      <c r="CD116" s="326" t="s">
        <v>322</v>
      </c>
      <c r="CE116" s="126"/>
      <c r="CF116" s="126"/>
      <c r="CG116" s="302" t="s">
        <v>322</v>
      </c>
    </row>
    <row r="117" spans="1:85" s="9" customFormat="1" x14ac:dyDescent="0.25">
      <c r="A117" s="12"/>
      <c r="B117" s="17" t="s">
        <v>143</v>
      </c>
      <c r="C117" s="2">
        <v>27</v>
      </c>
      <c r="D117" s="3">
        <v>27</v>
      </c>
      <c r="E117" s="3">
        <v>27</v>
      </c>
      <c r="F117" s="3">
        <v>0</v>
      </c>
      <c r="G117" s="3">
        <v>30</v>
      </c>
      <c r="H117" s="4">
        <v>10</v>
      </c>
      <c r="I117" s="6">
        <v>23</v>
      </c>
      <c r="J117" s="2">
        <v>61</v>
      </c>
      <c r="K117" s="3">
        <v>97</v>
      </c>
      <c r="L117" s="3">
        <v>63</v>
      </c>
      <c r="M117" s="3">
        <v>141</v>
      </c>
      <c r="N117" s="3">
        <v>77</v>
      </c>
      <c r="O117" s="104">
        <v>86</v>
      </c>
      <c r="P117" s="2">
        <v>0</v>
      </c>
      <c r="Q117" s="3">
        <v>0</v>
      </c>
      <c r="R117" s="3">
        <v>3</v>
      </c>
      <c r="S117" s="3">
        <v>12</v>
      </c>
      <c r="T117" s="3">
        <v>22</v>
      </c>
      <c r="U117" s="3">
        <v>0</v>
      </c>
      <c r="V117" s="3">
        <v>8</v>
      </c>
      <c r="W117" s="104">
        <v>3</v>
      </c>
      <c r="X117" s="245">
        <v>5</v>
      </c>
      <c r="Y117" s="6">
        <v>5</v>
      </c>
      <c r="Z117" s="2"/>
      <c r="AA117" s="3"/>
      <c r="AB117" s="3"/>
      <c r="AC117" s="3"/>
      <c r="AD117" s="3"/>
      <c r="AE117" s="44">
        <v>23.31</v>
      </c>
      <c r="AF117" s="44">
        <v>23.31</v>
      </c>
      <c r="AG117" s="108">
        <v>23.31</v>
      </c>
      <c r="AH117" s="19"/>
      <c r="AI117" s="20"/>
      <c r="AJ117" s="20"/>
      <c r="AK117" s="20"/>
      <c r="AL117" s="20"/>
      <c r="AM117" s="20">
        <v>137485</v>
      </c>
      <c r="AN117" s="20">
        <v>102280</v>
      </c>
      <c r="AO117" s="152">
        <v>99513</v>
      </c>
      <c r="AP117" s="19"/>
      <c r="AQ117" s="20"/>
      <c r="AR117" s="20"/>
      <c r="AS117" s="20"/>
      <c r="AT117" s="20"/>
      <c r="AU117" s="20">
        <v>29802</v>
      </c>
      <c r="AV117" s="20">
        <v>19560</v>
      </c>
      <c r="AW117" s="21">
        <v>12338</v>
      </c>
      <c r="AX117" s="254">
        <v>14338</v>
      </c>
      <c r="AY117" s="45"/>
      <c r="AZ117" s="46"/>
      <c r="BA117" s="46"/>
      <c r="BB117" s="46"/>
      <c r="BC117" s="46"/>
      <c r="BD117" s="46">
        <f t="shared" si="77"/>
        <v>0.21676546532348984</v>
      </c>
      <c r="BE117" s="46">
        <f t="shared" si="74"/>
        <v>0.19123973406335548</v>
      </c>
      <c r="BF117" s="153">
        <f t="shared" si="71"/>
        <v>0.12398380111141258</v>
      </c>
      <c r="BG117" s="2" t="s">
        <v>188</v>
      </c>
      <c r="BH117" s="48"/>
      <c r="BI117" s="48"/>
      <c r="BJ117" s="48"/>
      <c r="BK117" s="48"/>
      <c r="BL117" s="48"/>
      <c r="BM117" s="48">
        <f>(BE117-BD117)*100</f>
        <v>-2.5525731260134354</v>
      </c>
      <c r="BN117" s="154">
        <f t="shared" si="63"/>
        <v>-6.7255932951942903</v>
      </c>
      <c r="BO117" s="45">
        <f t="shared" si="102"/>
        <v>4.9180327868852458E-2</v>
      </c>
      <c r="BP117" s="46">
        <f t="shared" si="99"/>
        <v>0.12371134020618557</v>
      </c>
      <c r="BQ117" s="46">
        <f t="shared" si="100"/>
        <v>0.34920634920634919</v>
      </c>
      <c r="BR117" s="46">
        <f t="shared" si="98"/>
        <v>0</v>
      </c>
      <c r="BS117" s="46">
        <f t="shared" si="103"/>
        <v>0.1038961038961039</v>
      </c>
      <c r="BT117" s="47">
        <f t="shared" si="72"/>
        <v>3.4883720930232558E-2</v>
      </c>
      <c r="BU117" s="261">
        <f t="shared" si="66"/>
        <v>5.8139534883720929E-2</v>
      </c>
      <c r="BV117" s="261">
        <f t="shared" si="67"/>
        <v>5.8139534883720929E-2</v>
      </c>
      <c r="BW117" s="261">
        <f t="shared" si="68"/>
        <v>0.15116279069767441</v>
      </c>
      <c r="BX117" s="261">
        <f t="shared" si="69"/>
        <v>0</v>
      </c>
      <c r="BY117" s="239">
        <f t="shared" si="70"/>
        <v>0.11688311688311688</v>
      </c>
      <c r="BZ117" s="45"/>
      <c r="CA117" s="47" t="s">
        <v>322</v>
      </c>
      <c r="CB117" s="45"/>
      <c r="CC117" s="301" t="s">
        <v>322</v>
      </c>
      <c r="CD117" s="325"/>
      <c r="CE117" s="127" t="s">
        <v>322</v>
      </c>
      <c r="CF117" s="127"/>
      <c r="CG117" s="301" t="s">
        <v>322</v>
      </c>
    </row>
    <row r="118" spans="1:85" s="14" customFormat="1" x14ac:dyDescent="0.25">
      <c r="A118" s="13"/>
      <c r="B118" s="50" t="s">
        <v>200</v>
      </c>
      <c r="C118" s="51">
        <v>10</v>
      </c>
      <c r="D118" s="52">
        <v>10</v>
      </c>
      <c r="E118" s="52">
        <v>10</v>
      </c>
      <c r="F118" s="52">
        <v>0</v>
      </c>
      <c r="G118" s="52">
        <v>10</v>
      </c>
      <c r="H118" s="53">
        <v>0</v>
      </c>
      <c r="I118" s="241">
        <v>25</v>
      </c>
      <c r="J118" s="51">
        <v>29</v>
      </c>
      <c r="K118" s="52">
        <v>51</v>
      </c>
      <c r="L118" s="52">
        <v>55</v>
      </c>
      <c r="M118" s="52">
        <v>49</v>
      </c>
      <c r="N118" s="52">
        <v>43</v>
      </c>
      <c r="O118" s="105">
        <v>41</v>
      </c>
      <c r="P118" s="51">
        <v>10</v>
      </c>
      <c r="Q118" s="52">
        <v>3</v>
      </c>
      <c r="R118" s="52">
        <v>7</v>
      </c>
      <c r="S118" s="52">
        <v>9</v>
      </c>
      <c r="T118" s="52">
        <v>7</v>
      </c>
      <c r="U118" s="52">
        <v>7</v>
      </c>
      <c r="V118" s="52">
        <v>12</v>
      </c>
      <c r="W118" s="105">
        <v>5</v>
      </c>
      <c r="X118" s="246">
        <v>6</v>
      </c>
      <c r="Y118" s="241">
        <v>1</v>
      </c>
      <c r="Z118" s="51"/>
      <c r="AA118" s="52">
        <v>19.03</v>
      </c>
      <c r="AB118" s="52">
        <v>20.53</v>
      </c>
      <c r="AC118" s="52">
        <v>29.23</v>
      </c>
      <c r="AD118" s="52">
        <v>29.23</v>
      </c>
      <c r="AE118" s="52">
        <v>29.23</v>
      </c>
      <c r="AF118" s="52">
        <v>29.82</v>
      </c>
      <c r="AG118" s="105">
        <v>29.82</v>
      </c>
      <c r="AH118" s="191">
        <v>32759</v>
      </c>
      <c r="AI118" s="55">
        <v>37396</v>
      </c>
      <c r="AJ118" s="55">
        <v>42828</v>
      </c>
      <c r="AK118" s="55">
        <v>45019</v>
      </c>
      <c r="AL118" s="55">
        <v>44324</v>
      </c>
      <c r="AM118" s="55">
        <v>41665</v>
      </c>
      <c r="AN118" s="55">
        <v>43621</v>
      </c>
      <c r="AO118" s="141">
        <v>46837</v>
      </c>
      <c r="AP118" s="191">
        <v>4201</v>
      </c>
      <c r="AQ118" s="55">
        <v>2369</v>
      </c>
      <c r="AR118" s="55">
        <v>4366</v>
      </c>
      <c r="AS118" s="55">
        <v>7919</v>
      </c>
      <c r="AT118" s="55">
        <v>14218</v>
      </c>
      <c r="AU118" s="55">
        <v>9856</v>
      </c>
      <c r="AV118" s="55">
        <v>14378</v>
      </c>
      <c r="AW118" s="56">
        <v>3092</v>
      </c>
      <c r="AX118" s="255">
        <v>15406</v>
      </c>
      <c r="AY118" s="197">
        <f t="shared" si="89"/>
        <v>0.12823956775237338</v>
      </c>
      <c r="AZ118" s="57">
        <f t="shared" si="90"/>
        <v>6.3349021285699011E-2</v>
      </c>
      <c r="BA118" s="57">
        <f t="shared" si="91"/>
        <v>0.10194265433828337</v>
      </c>
      <c r="BB118" s="57">
        <f t="shared" si="92"/>
        <v>0.1759035074079833</v>
      </c>
      <c r="BC118" s="57">
        <f t="shared" si="93"/>
        <v>0.3207742983485245</v>
      </c>
      <c r="BD118" s="57">
        <f t="shared" si="77"/>
        <v>0.23655346213848555</v>
      </c>
      <c r="BE118" s="57">
        <f t="shared" si="74"/>
        <v>0.32961188418422321</v>
      </c>
      <c r="BF118" s="136">
        <f t="shared" si="71"/>
        <v>6.6016183786322777E-2</v>
      </c>
      <c r="BG118" s="51" t="s">
        <v>188</v>
      </c>
      <c r="BH118" s="59">
        <f t="shared" ref="BH118:BL119" si="104">(AZ118-AY118)*100</f>
        <v>-6.4890546466674373</v>
      </c>
      <c r="BI118" s="59">
        <f t="shared" si="104"/>
        <v>3.8593633052584355</v>
      </c>
      <c r="BJ118" s="59">
        <f t="shared" si="104"/>
        <v>7.3960853069699937</v>
      </c>
      <c r="BK118" s="59">
        <f t="shared" si="104"/>
        <v>14.487079094054121</v>
      </c>
      <c r="BL118" s="59">
        <f t="shared" si="104"/>
        <v>-8.4220836210038961</v>
      </c>
      <c r="BM118" s="59">
        <f>(BE118-BD118)*100</f>
        <v>9.3058422045737661</v>
      </c>
      <c r="BN118" s="144">
        <f t="shared" si="63"/>
        <v>-26.359570039790043</v>
      </c>
      <c r="BO118" s="197">
        <f t="shared" si="102"/>
        <v>0.2413793103448276</v>
      </c>
      <c r="BP118" s="57">
        <f t="shared" si="99"/>
        <v>0.17647058823529413</v>
      </c>
      <c r="BQ118" s="57">
        <f t="shared" si="100"/>
        <v>0.12727272727272726</v>
      </c>
      <c r="BR118" s="57">
        <f t="shared" si="98"/>
        <v>0.14285714285714285</v>
      </c>
      <c r="BS118" s="57">
        <f t="shared" si="103"/>
        <v>0.27906976744186046</v>
      </c>
      <c r="BT118" s="58">
        <f t="shared" si="72"/>
        <v>0.12195121951219512</v>
      </c>
      <c r="BU118" s="124">
        <f t="shared" si="66"/>
        <v>0.14634146341463414</v>
      </c>
      <c r="BV118" s="124">
        <f t="shared" si="67"/>
        <v>2.4390243902439025E-2</v>
      </c>
      <c r="BW118" s="124">
        <f t="shared" si="68"/>
        <v>0.29268292682926828</v>
      </c>
      <c r="BX118" s="124">
        <f t="shared" si="69"/>
        <v>0</v>
      </c>
      <c r="BY118" s="291">
        <f t="shared" si="70"/>
        <v>-4.6511627906976744E-2</v>
      </c>
      <c r="BZ118" s="197" t="s">
        <v>322</v>
      </c>
      <c r="CA118" s="58"/>
      <c r="CB118" s="197"/>
      <c r="CC118" s="302" t="s">
        <v>322</v>
      </c>
      <c r="CD118" s="326"/>
      <c r="CE118" s="126" t="s">
        <v>322</v>
      </c>
      <c r="CF118" s="126"/>
      <c r="CG118" s="302" t="s">
        <v>322</v>
      </c>
    </row>
    <row r="119" spans="1:85" s="14" customFormat="1" x14ac:dyDescent="0.25">
      <c r="A119" s="13"/>
      <c r="B119" s="50" t="s">
        <v>201</v>
      </c>
      <c r="C119" s="51">
        <v>0</v>
      </c>
      <c r="D119" s="52">
        <v>0</v>
      </c>
      <c r="E119" s="52">
        <v>0</v>
      </c>
      <c r="F119" s="52">
        <v>0</v>
      </c>
      <c r="G119" s="52">
        <v>0</v>
      </c>
      <c r="H119" s="53">
        <v>0</v>
      </c>
      <c r="I119" s="241">
        <v>16</v>
      </c>
      <c r="J119" s="51">
        <v>38</v>
      </c>
      <c r="K119" s="52">
        <v>30</v>
      </c>
      <c r="L119" s="52">
        <v>34</v>
      </c>
      <c r="M119" s="52">
        <v>24</v>
      </c>
      <c r="N119" s="52">
        <v>21</v>
      </c>
      <c r="O119" s="105">
        <v>32</v>
      </c>
      <c r="P119" s="51">
        <v>0</v>
      </c>
      <c r="Q119" s="52">
        <v>0</v>
      </c>
      <c r="R119" s="52">
        <v>0</v>
      </c>
      <c r="S119" s="52">
        <v>0</v>
      </c>
      <c r="T119" s="52">
        <v>0</v>
      </c>
      <c r="U119" s="52">
        <v>0</v>
      </c>
      <c r="V119" s="52">
        <v>0</v>
      </c>
      <c r="W119" s="105">
        <v>0</v>
      </c>
      <c r="X119" s="246">
        <v>0</v>
      </c>
      <c r="Y119" s="241">
        <v>5</v>
      </c>
      <c r="Z119" s="51" t="s">
        <v>107</v>
      </c>
      <c r="AA119" s="52" t="s">
        <v>107</v>
      </c>
      <c r="AB119" s="52" t="s">
        <v>174</v>
      </c>
      <c r="AC119" s="52" t="s">
        <v>108</v>
      </c>
      <c r="AD119" s="52" t="s">
        <v>114</v>
      </c>
      <c r="AE119" s="52" t="s">
        <v>114</v>
      </c>
      <c r="AF119" s="52" t="s">
        <v>114</v>
      </c>
      <c r="AG119" s="52" t="s">
        <v>114</v>
      </c>
      <c r="AH119" s="191">
        <v>11923</v>
      </c>
      <c r="AI119" s="55">
        <v>15487</v>
      </c>
      <c r="AJ119" s="55">
        <v>17869</v>
      </c>
      <c r="AK119" s="55">
        <v>20787</v>
      </c>
      <c r="AL119" s="55">
        <v>31348</v>
      </c>
      <c r="AM119" s="55">
        <v>34599</v>
      </c>
      <c r="AN119" s="55">
        <v>29121</v>
      </c>
      <c r="AO119" s="141">
        <v>36010</v>
      </c>
      <c r="AP119" s="191">
        <v>8250</v>
      </c>
      <c r="AQ119" s="55">
        <v>7950</v>
      </c>
      <c r="AR119" s="55">
        <v>7740</v>
      </c>
      <c r="AS119" s="55">
        <v>7860</v>
      </c>
      <c r="AT119" s="55">
        <v>9945</v>
      </c>
      <c r="AU119" s="55">
        <v>6417</v>
      </c>
      <c r="AV119" s="55">
        <v>4716</v>
      </c>
      <c r="AW119" s="56">
        <v>6790</v>
      </c>
      <c r="AX119" s="255">
        <v>13609</v>
      </c>
      <c r="AY119" s="197">
        <f t="shared" si="89"/>
        <v>0.69193994799966452</v>
      </c>
      <c r="AZ119" s="57">
        <f t="shared" si="90"/>
        <v>0.51333376380189832</v>
      </c>
      <c r="BA119" s="57">
        <f t="shared" si="91"/>
        <v>0.43315238681515472</v>
      </c>
      <c r="BB119" s="57">
        <f t="shared" si="92"/>
        <v>0.37812094097272336</v>
      </c>
      <c r="BC119" s="57">
        <f t="shared" si="93"/>
        <v>0.31724511930585686</v>
      </c>
      <c r="BD119" s="57">
        <f t="shared" si="77"/>
        <v>0.18546778808636089</v>
      </c>
      <c r="BE119" s="57">
        <f t="shared" si="74"/>
        <v>0.16194498815287936</v>
      </c>
      <c r="BF119" s="136">
        <f t="shared" si="71"/>
        <v>0.18855873368508747</v>
      </c>
      <c r="BG119" s="51" t="s">
        <v>188</v>
      </c>
      <c r="BH119" s="59">
        <f t="shared" si="104"/>
        <v>-17.860618419776621</v>
      </c>
      <c r="BI119" s="59">
        <f t="shared" si="104"/>
        <v>-8.0181376986743604</v>
      </c>
      <c r="BJ119" s="59">
        <f t="shared" si="104"/>
        <v>-5.5031445842431364</v>
      </c>
      <c r="BK119" s="59">
        <f t="shared" si="104"/>
        <v>-6.0875821666866505</v>
      </c>
      <c r="BL119" s="59">
        <f t="shared" si="104"/>
        <v>-13.177733121949597</v>
      </c>
      <c r="BM119" s="59">
        <f>(BE119-BD119)*100</f>
        <v>-2.3522799933481524</v>
      </c>
      <c r="BN119" s="144">
        <f t="shared" si="63"/>
        <v>2.6613745532208104</v>
      </c>
      <c r="BO119" s="197">
        <f t="shared" si="102"/>
        <v>0</v>
      </c>
      <c r="BP119" s="57">
        <f t="shared" si="99"/>
        <v>0</v>
      </c>
      <c r="BQ119" s="57">
        <f t="shared" si="100"/>
        <v>0</v>
      </c>
      <c r="BR119" s="57">
        <f t="shared" si="98"/>
        <v>0</v>
      </c>
      <c r="BS119" s="57">
        <f t="shared" si="103"/>
        <v>0</v>
      </c>
      <c r="BT119" s="58">
        <f t="shared" si="72"/>
        <v>0</v>
      </c>
      <c r="BU119" s="124">
        <f t="shared" si="66"/>
        <v>0</v>
      </c>
      <c r="BV119" s="124">
        <f t="shared" si="67"/>
        <v>0.15625</v>
      </c>
      <c r="BW119" s="124">
        <f t="shared" si="68"/>
        <v>0.15625</v>
      </c>
      <c r="BX119" s="124"/>
      <c r="BY119" s="291">
        <f t="shared" si="70"/>
        <v>0.52380952380952384</v>
      </c>
      <c r="BZ119" s="197"/>
      <c r="CA119" s="58" t="s">
        <v>322</v>
      </c>
      <c r="CB119" s="197"/>
      <c r="CC119" s="302" t="s">
        <v>322</v>
      </c>
      <c r="CD119" s="326"/>
      <c r="CE119" s="126" t="s">
        <v>322</v>
      </c>
      <c r="CF119" s="126"/>
      <c r="CG119" s="302" t="s">
        <v>322</v>
      </c>
    </row>
    <row r="120" spans="1:85" s="11" customFormat="1" x14ac:dyDescent="0.25">
      <c r="A120" s="10"/>
      <c r="B120" s="32" t="s">
        <v>202</v>
      </c>
      <c r="C120" s="33">
        <v>0</v>
      </c>
      <c r="D120" s="34">
        <v>0</v>
      </c>
      <c r="E120" s="34">
        <v>0</v>
      </c>
      <c r="F120" s="34"/>
      <c r="G120" s="34"/>
      <c r="H120" s="35"/>
      <c r="I120" s="36"/>
      <c r="J120" s="33">
        <v>4</v>
      </c>
      <c r="K120" s="34">
        <v>10</v>
      </c>
      <c r="L120" s="34">
        <v>9</v>
      </c>
      <c r="M120" s="34"/>
      <c r="N120" s="34"/>
      <c r="O120" s="72"/>
      <c r="P120" s="33">
        <v>0</v>
      </c>
      <c r="Q120" s="34">
        <v>0</v>
      </c>
      <c r="R120" s="34">
        <v>0</v>
      </c>
      <c r="S120" s="34">
        <v>0</v>
      </c>
      <c r="T120" s="34">
        <v>0</v>
      </c>
      <c r="U120" s="34"/>
      <c r="V120" s="34"/>
      <c r="W120" s="72"/>
      <c r="X120" s="244"/>
      <c r="Y120" s="36"/>
      <c r="Z120" s="33" t="s">
        <v>129</v>
      </c>
      <c r="AA120" s="34" t="s">
        <v>129</v>
      </c>
      <c r="AB120" s="34" t="s">
        <v>129</v>
      </c>
      <c r="AC120" s="34" t="s">
        <v>129</v>
      </c>
      <c r="AD120" s="34" t="s">
        <v>129</v>
      </c>
      <c r="AE120" s="70"/>
      <c r="AF120" s="70"/>
      <c r="AG120" s="109"/>
      <c r="AH120" s="37">
        <v>1200</v>
      </c>
      <c r="AI120" s="38">
        <v>1203</v>
      </c>
      <c r="AJ120" s="38">
        <v>1280</v>
      </c>
      <c r="AK120" s="38">
        <v>989</v>
      </c>
      <c r="AL120" s="38">
        <v>1144</v>
      </c>
      <c r="AM120" s="38"/>
      <c r="AN120" s="38"/>
      <c r="AO120" s="129"/>
      <c r="AP120" s="37">
        <v>342</v>
      </c>
      <c r="AQ120" s="38">
        <v>404</v>
      </c>
      <c r="AR120" s="38">
        <v>380</v>
      </c>
      <c r="AS120" s="38">
        <v>654</v>
      </c>
      <c r="AT120" s="38">
        <v>1000</v>
      </c>
      <c r="AU120" s="38"/>
      <c r="AV120" s="38"/>
      <c r="AW120" s="39"/>
      <c r="AX120" s="253"/>
      <c r="AY120" s="40">
        <f t="shared" si="89"/>
        <v>0.28499999999999998</v>
      </c>
      <c r="AZ120" s="41">
        <f t="shared" si="90"/>
        <v>0.33582709891936824</v>
      </c>
      <c r="BA120" s="41">
        <f t="shared" si="91"/>
        <v>0.296875</v>
      </c>
      <c r="BB120" s="41">
        <f t="shared" si="92"/>
        <v>0.66127401415571285</v>
      </c>
      <c r="BC120" s="41">
        <f t="shared" si="93"/>
        <v>0.87412587412587417</v>
      </c>
      <c r="BD120" s="41"/>
      <c r="BE120" s="41"/>
      <c r="BF120" s="130"/>
      <c r="BG120" s="33" t="s">
        <v>188</v>
      </c>
      <c r="BH120" s="43">
        <f t="shared" ref="BH120:BK121" si="105">(AZ120-AY120)*100</f>
        <v>5.0827098919368261</v>
      </c>
      <c r="BI120" s="43">
        <f t="shared" si="105"/>
        <v>-3.8952098919368239</v>
      </c>
      <c r="BJ120" s="43">
        <f t="shared" si="105"/>
        <v>36.439901415571285</v>
      </c>
      <c r="BK120" s="43">
        <f t="shared" si="105"/>
        <v>21.285185997016132</v>
      </c>
      <c r="BL120" s="43"/>
      <c r="BM120" s="43"/>
      <c r="BN120" s="131"/>
      <c r="BO120" s="40">
        <f t="shared" si="102"/>
        <v>0</v>
      </c>
      <c r="BP120" s="41">
        <f t="shared" si="99"/>
        <v>0</v>
      </c>
      <c r="BQ120" s="41">
        <f t="shared" si="100"/>
        <v>0</v>
      </c>
      <c r="BR120" s="41"/>
      <c r="BS120" s="41"/>
      <c r="BT120" s="42"/>
      <c r="BU120" s="260"/>
      <c r="BV120" s="260"/>
      <c r="BW120" s="260"/>
      <c r="BX120" s="260"/>
      <c r="BY120" s="290"/>
      <c r="BZ120" s="40"/>
      <c r="CA120" s="42"/>
      <c r="CB120" s="40"/>
      <c r="CC120" s="300"/>
      <c r="CD120" s="324"/>
      <c r="CE120" s="294"/>
      <c r="CF120" s="294"/>
      <c r="CG120" s="300"/>
    </row>
    <row r="121" spans="1:85" s="11" customFormat="1" x14ac:dyDescent="0.25">
      <c r="A121" s="10"/>
      <c r="B121" s="32" t="s">
        <v>203</v>
      </c>
      <c r="C121" s="33">
        <v>0</v>
      </c>
      <c r="D121" s="34">
        <v>0</v>
      </c>
      <c r="E121" s="34">
        <v>0</v>
      </c>
      <c r="F121" s="34"/>
      <c r="G121" s="34">
        <v>0</v>
      </c>
      <c r="H121" s="35"/>
      <c r="I121" s="36"/>
      <c r="J121" s="33">
        <v>1</v>
      </c>
      <c r="K121" s="34">
        <v>3</v>
      </c>
      <c r="L121" s="34">
        <v>11</v>
      </c>
      <c r="M121" s="34"/>
      <c r="N121" s="34">
        <v>12</v>
      </c>
      <c r="O121" s="72"/>
      <c r="P121" s="33">
        <v>1</v>
      </c>
      <c r="Q121" s="34">
        <v>0</v>
      </c>
      <c r="R121" s="34">
        <v>0</v>
      </c>
      <c r="S121" s="34">
        <v>0</v>
      </c>
      <c r="T121" s="34">
        <v>0</v>
      </c>
      <c r="U121" s="34"/>
      <c r="V121" s="34">
        <v>0</v>
      </c>
      <c r="W121" s="72"/>
      <c r="X121" s="244"/>
      <c r="Y121" s="36"/>
      <c r="Z121" s="33" t="s">
        <v>96</v>
      </c>
      <c r="AA121" s="34" t="s">
        <v>107</v>
      </c>
      <c r="AB121" s="34" t="s">
        <v>107</v>
      </c>
      <c r="AC121" s="34" t="s">
        <v>107</v>
      </c>
      <c r="AD121" s="34" t="s">
        <v>107</v>
      </c>
      <c r="AE121" s="70" t="s">
        <v>108</v>
      </c>
      <c r="AF121" s="70"/>
      <c r="AG121" s="109"/>
      <c r="AH121" s="37">
        <v>2018</v>
      </c>
      <c r="AI121" s="38">
        <v>2064</v>
      </c>
      <c r="AJ121" s="38">
        <v>2900</v>
      </c>
      <c r="AK121" s="38">
        <v>2775</v>
      </c>
      <c r="AL121" s="38">
        <v>2790</v>
      </c>
      <c r="AM121" s="38"/>
      <c r="AN121" s="38">
        <v>3514</v>
      </c>
      <c r="AO121" s="129"/>
      <c r="AP121" s="37">
        <v>76</v>
      </c>
      <c r="AQ121" s="38">
        <v>0</v>
      </c>
      <c r="AR121" s="38">
        <v>66</v>
      </c>
      <c r="AS121" s="38">
        <v>248</v>
      </c>
      <c r="AT121" s="38">
        <v>778</v>
      </c>
      <c r="AU121" s="38"/>
      <c r="AV121" s="38">
        <v>1051</v>
      </c>
      <c r="AW121" s="39"/>
      <c r="AX121" s="253"/>
      <c r="AY121" s="40">
        <f t="shared" si="89"/>
        <v>3.7661050545094152E-2</v>
      </c>
      <c r="AZ121" s="41">
        <f t="shared" si="90"/>
        <v>0</v>
      </c>
      <c r="BA121" s="41">
        <f t="shared" si="91"/>
        <v>2.2758620689655173E-2</v>
      </c>
      <c r="BB121" s="41">
        <f t="shared" si="92"/>
        <v>8.9369369369369372E-2</v>
      </c>
      <c r="BC121" s="41">
        <f t="shared" si="93"/>
        <v>0.27885304659498206</v>
      </c>
      <c r="BD121" s="41"/>
      <c r="BE121" s="41">
        <f t="shared" si="74"/>
        <v>0.29908935685828114</v>
      </c>
      <c r="BF121" s="130"/>
      <c r="BG121" s="33" t="s">
        <v>188</v>
      </c>
      <c r="BH121" s="43">
        <f t="shared" si="105"/>
        <v>-3.7661050545094152</v>
      </c>
      <c r="BI121" s="43">
        <f t="shared" si="105"/>
        <v>2.2758620689655173</v>
      </c>
      <c r="BJ121" s="43">
        <f t="shared" si="105"/>
        <v>6.6610748679714202</v>
      </c>
      <c r="BK121" s="43">
        <f t="shared" si="105"/>
        <v>18.948367722561269</v>
      </c>
      <c r="BL121" s="43"/>
      <c r="BM121" s="43"/>
      <c r="BN121" s="131"/>
      <c r="BO121" s="40">
        <f t="shared" si="102"/>
        <v>0</v>
      </c>
      <c r="BP121" s="41">
        <f t="shared" si="99"/>
        <v>0</v>
      </c>
      <c r="BQ121" s="41">
        <f t="shared" si="100"/>
        <v>0</v>
      </c>
      <c r="BR121" s="41"/>
      <c r="BS121" s="41">
        <f>V121/N121</f>
        <v>0</v>
      </c>
      <c r="BT121" s="42"/>
      <c r="BU121" s="260"/>
      <c r="BV121" s="260"/>
      <c r="BW121" s="260"/>
      <c r="BX121" s="260"/>
      <c r="BY121" s="290"/>
      <c r="BZ121" s="40"/>
      <c r="CA121" s="42"/>
      <c r="CB121" s="40"/>
      <c r="CC121" s="300"/>
      <c r="CD121" s="324"/>
      <c r="CE121" s="294"/>
      <c r="CF121" s="294"/>
      <c r="CG121" s="300"/>
    </row>
    <row r="122" spans="1:85" s="14" customFormat="1" x14ac:dyDescent="0.25">
      <c r="A122" s="13"/>
      <c r="B122" s="50" t="s">
        <v>204</v>
      </c>
      <c r="C122" s="51">
        <v>0</v>
      </c>
      <c r="D122" s="52">
        <v>0</v>
      </c>
      <c r="E122" s="52">
        <v>0</v>
      </c>
      <c r="F122" s="52">
        <v>0</v>
      </c>
      <c r="G122" s="52">
        <v>0</v>
      </c>
      <c r="H122" s="53">
        <v>0</v>
      </c>
      <c r="I122" s="241">
        <v>7</v>
      </c>
      <c r="J122" s="51">
        <v>100</v>
      </c>
      <c r="K122" s="52">
        <v>897</v>
      </c>
      <c r="L122" s="52">
        <v>123</v>
      </c>
      <c r="M122" s="52">
        <v>36</v>
      </c>
      <c r="N122" s="52">
        <v>35</v>
      </c>
      <c r="O122" s="105">
        <v>55</v>
      </c>
      <c r="P122" s="51">
        <v>0</v>
      </c>
      <c r="Q122" s="52">
        <v>0</v>
      </c>
      <c r="R122" s="52">
        <v>0</v>
      </c>
      <c r="S122" s="52">
        <v>0</v>
      </c>
      <c r="T122" s="52">
        <v>11</v>
      </c>
      <c r="U122" s="52">
        <v>11</v>
      </c>
      <c r="V122" s="52">
        <v>15</v>
      </c>
      <c r="W122" s="105">
        <v>9</v>
      </c>
      <c r="X122" s="246">
        <v>10</v>
      </c>
      <c r="Y122" s="241">
        <v>2</v>
      </c>
      <c r="Z122" s="51"/>
      <c r="AA122" s="52" t="s">
        <v>120</v>
      </c>
      <c r="AB122" s="52" t="s">
        <v>120</v>
      </c>
      <c r="AC122" s="52" t="s">
        <v>84</v>
      </c>
      <c r="AD122" s="52">
        <v>28.01</v>
      </c>
      <c r="AE122" s="52">
        <v>28.01</v>
      </c>
      <c r="AF122" s="52">
        <v>28.01</v>
      </c>
      <c r="AG122" s="105">
        <v>28.01</v>
      </c>
      <c r="AH122" s="191"/>
      <c r="AI122" s="55">
        <v>10671</v>
      </c>
      <c r="AJ122" s="55">
        <v>29837</v>
      </c>
      <c r="AK122" s="55">
        <v>35342</v>
      </c>
      <c r="AL122" s="55">
        <v>41318</v>
      </c>
      <c r="AM122" s="55">
        <v>49972</v>
      </c>
      <c r="AN122" s="55">
        <v>45685</v>
      </c>
      <c r="AO122" s="141">
        <v>47331</v>
      </c>
      <c r="AP122" s="191"/>
      <c r="AQ122" s="55">
        <v>1345</v>
      </c>
      <c r="AR122" s="55">
        <v>3232</v>
      </c>
      <c r="AS122" s="55">
        <v>8565</v>
      </c>
      <c r="AT122" s="55">
        <v>13550</v>
      </c>
      <c r="AU122" s="55">
        <v>19400</v>
      </c>
      <c r="AV122" s="55">
        <v>8503</v>
      </c>
      <c r="AW122" s="56">
        <v>7071</v>
      </c>
      <c r="AX122" s="255">
        <v>25322</v>
      </c>
      <c r="AY122" s="197"/>
      <c r="AZ122" s="57">
        <f t="shared" si="90"/>
        <v>0.126042545216006</v>
      </c>
      <c r="BA122" s="57">
        <f t="shared" si="91"/>
        <v>0.10832188222676542</v>
      </c>
      <c r="BB122" s="57">
        <f t="shared" si="92"/>
        <v>0.24234621696564992</v>
      </c>
      <c r="BC122" s="57">
        <f t="shared" si="93"/>
        <v>0.3279442373783823</v>
      </c>
      <c r="BD122" s="57">
        <f t="shared" si="77"/>
        <v>0.38821740174497721</v>
      </c>
      <c r="BE122" s="57">
        <f t="shared" si="74"/>
        <v>0.18612235963664223</v>
      </c>
      <c r="BF122" s="136">
        <f t="shared" si="71"/>
        <v>0.1493946884705584</v>
      </c>
      <c r="BG122" s="51" t="s">
        <v>188</v>
      </c>
      <c r="BH122" s="59"/>
      <c r="BI122" s="59">
        <f t="shared" ref="BI122:BM123" si="106">(BA122-AZ122)*100</f>
        <v>-1.7720662989240576</v>
      </c>
      <c r="BJ122" s="59">
        <f t="shared" si="106"/>
        <v>13.402433473888451</v>
      </c>
      <c r="BK122" s="59">
        <f t="shared" si="106"/>
        <v>8.5598020412732367</v>
      </c>
      <c r="BL122" s="59">
        <f t="shared" si="106"/>
        <v>6.0273164366594916</v>
      </c>
      <c r="BM122" s="59">
        <f t="shared" si="106"/>
        <v>-20.209504210833497</v>
      </c>
      <c r="BN122" s="144">
        <f t="shared" si="63"/>
        <v>-3.6727671166083828</v>
      </c>
      <c r="BO122" s="197">
        <f t="shared" si="102"/>
        <v>0</v>
      </c>
      <c r="BP122" s="57">
        <f t="shared" si="99"/>
        <v>0</v>
      </c>
      <c r="BQ122" s="57">
        <f t="shared" si="100"/>
        <v>8.943089430894309E-2</v>
      </c>
      <c r="BR122" s="57">
        <f>U122/M122</f>
        <v>0.30555555555555558</v>
      </c>
      <c r="BS122" s="57">
        <f>V122/N122</f>
        <v>0.42857142857142855</v>
      </c>
      <c r="BT122" s="58">
        <f t="shared" si="72"/>
        <v>0.16363636363636364</v>
      </c>
      <c r="BU122" s="124">
        <f t="shared" si="66"/>
        <v>0.18181818181818182</v>
      </c>
      <c r="BV122" s="124">
        <f t="shared" si="67"/>
        <v>3.6363636363636362E-2</v>
      </c>
      <c r="BW122" s="124">
        <f t="shared" si="68"/>
        <v>0.38181818181818183</v>
      </c>
      <c r="BX122" s="124">
        <f t="shared" si="69"/>
        <v>0</v>
      </c>
      <c r="BY122" s="291">
        <f t="shared" si="70"/>
        <v>0.5714285714285714</v>
      </c>
      <c r="BZ122" s="197" t="s">
        <v>322</v>
      </c>
      <c r="CA122" s="58"/>
      <c r="CB122" s="197"/>
      <c r="CC122" s="302" t="s">
        <v>322</v>
      </c>
      <c r="CD122" s="326"/>
      <c r="CE122" s="126" t="s">
        <v>322</v>
      </c>
      <c r="CF122" s="126"/>
      <c r="CG122" s="302" t="s">
        <v>322</v>
      </c>
    </row>
    <row r="123" spans="1:85" s="16" customFormat="1" x14ac:dyDescent="0.25">
      <c r="A123" s="12">
        <v>60</v>
      </c>
      <c r="B123" s="17" t="s">
        <v>28</v>
      </c>
      <c r="C123" s="2">
        <v>0</v>
      </c>
      <c r="D123" s="3">
        <v>0</v>
      </c>
      <c r="E123" s="3">
        <v>0</v>
      </c>
      <c r="F123" s="3">
        <v>0</v>
      </c>
      <c r="G123" s="3">
        <v>0</v>
      </c>
      <c r="H123" s="4">
        <v>0</v>
      </c>
      <c r="I123" s="6">
        <v>29</v>
      </c>
      <c r="J123" s="2"/>
      <c r="K123" s="3"/>
      <c r="L123" s="3"/>
      <c r="M123" s="3">
        <v>307</v>
      </c>
      <c r="N123" s="3">
        <v>289</v>
      </c>
      <c r="O123" s="104">
        <v>598</v>
      </c>
      <c r="P123" s="2">
        <v>10</v>
      </c>
      <c r="Q123" s="3">
        <v>10</v>
      </c>
      <c r="R123" s="3">
        <v>15</v>
      </c>
      <c r="S123" s="3">
        <v>15</v>
      </c>
      <c r="T123" s="3">
        <v>15</v>
      </c>
      <c r="U123" s="3">
        <v>22</v>
      </c>
      <c r="V123" s="3">
        <v>19</v>
      </c>
      <c r="W123" s="104">
        <v>11</v>
      </c>
      <c r="X123" s="245">
        <v>28</v>
      </c>
      <c r="Y123" s="6">
        <v>10</v>
      </c>
      <c r="Z123" s="5">
        <v>21.6</v>
      </c>
      <c r="AA123" s="3">
        <v>26.56</v>
      </c>
      <c r="AB123" s="3">
        <v>32.19</v>
      </c>
      <c r="AC123" s="3">
        <v>30.58</v>
      </c>
      <c r="AD123" s="3">
        <v>30.58</v>
      </c>
      <c r="AE123" s="3">
        <v>30.58</v>
      </c>
      <c r="AF123" s="3">
        <v>30.58</v>
      </c>
      <c r="AG123" s="104">
        <v>30.58</v>
      </c>
      <c r="AH123" s="19">
        <v>103020</v>
      </c>
      <c r="AI123" s="20">
        <v>103919</v>
      </c>
      <c r="AJ123" s="20">
        <v>138708</v>
      </c>
      <c r="AK123" s="20">
        <v>172261</v>
      </c>
      <c r="AL123" s="20">
        <v>174787</v>
      </c>
      <c r="AM123" s="20">
        <v>178384</v>
      </c>
      <c r="AN123" s="20">
        <v>170513</v>
      </c>
      <c r="AO123" s="152">
        <v>188169</v>
      </c>
      <c r="AP123" s="19">
        <v>2483</v>
      </c>
      <c r="AQ123" s="20">
        <v>5486</v>
      </c>
      <c r="AR123" s="20">
        <v>9690</v>
      </c>
      <c r="AS123" s="20">
        <v>20233</v>
      </c>
      <c r="AT123" s="20">
        <v>20875</v>
      </c>
      <c r="AU123" s="20">
        <v>23197</v>
      </c>
      <c r="AV123" s="20">
        <v>6990</v>
      </c>
      <c r="AW123" s="21">
        <v>15735</v>
      </c>
      <c r="AX123" s="254">
        <v>91189</v>
      </c>
      <c r="AY123" s="45">
        <f t="shared" si="89"/>
        <v>2.4102116093962338E-2</v>
      </c>
      <c r="AZ123" s="46">
        <f t="shared" si="90"/>
        <v>5.2791116157776728E-2</v>
      </c>
      <c r="BA123" s="46">
        <f t="shared" si="91"/>
        <v>6.9858984341205993E-2</v>
      </c>
      <c r="BB123" s="46">
        <f t="shared" si="92"/>
        <v>0.11745548905440001</v>
      </c>
      <c r="BC123" s="46">
        <f t="shared" si="93"/>
        <v>0.11943107897040398</v>
      </c>
      <c r="BD123" s="46">
        <f t="shared" si="77"/>
        <v>0.13003968965826532</v>
      </c>
      <c r="BE123" s="46">
        <f t="shared" si="74"/>
        <v>4.0993941810888321E-2</v>
      </c>
      <c r="BF123" s="153">
        <f t="shared" si="71"/>
        <v>8.362163799563159E-2</v>
      </c>
      <c r="BG123" s="2" t="s">
        <v>188</v>
      </c>
      <c r="BH123" s="48">
        <f>(AZ123-AY123)*100</f>
        <v>2.8689000063814389</v>
      </c>
      <c r="BI123" s="48">
        <f t="shared" si="106"/>
        <v>1.7067868183429264</v>
      </c>
      <c r="BJ123" s="48">
        <f t="shared" si="106"/>
        <v>4.7596504713194019</v>
      </c>
      <c r="BK123" s="48">
        <f t="shared" si="106"/>
        <v>0.19755899160039669</v>
      </c>
      <c r="BL123" s="48">
        <f t="shared" si="106"/>
        <v>1.0608610687861342</v>
      </c>
      <c r="BM123" s="48">
        <f t="shared" si="106"/>
        <v>-8.904574784737699</v>
      </c>
      <c r="BN123" s="154">
        <f t="shared" si="63"/>
        <v>4.2627696184743264</v>
      </c>
      <c r="BO123" s="45"/>
      <c r="BP123" s="46"/>
      <c r="BQ123" s="46"/>
      <c r="BR123" s="46">
        <f>U123/M123</f>
        <v>7.1661237785016291E-2</v>
      </c>
      <c r="BS123" s="46">
        <f>V123/N123</f>
        <v>6.5743944636678195E-2</v>
      </c>
      <c r="BT123" s="47">
        <f t="shared" si="72"/>
        <v>1.839464882943144E-2</v>
      </c>
      <c r="BU123" s="261">
        <f t="shared" si="66"/>
        <v>4.6822742474916385E-2</v>
      </c>
      <c r="BV123" s="261">
        <f t="shared" si="67"/>
        <v>1.6722408026755852E-2</v>
      </c>
      <c r="BW123" s="261">
        <f t="shared" si="68"/>
        <v>8.193979933110368E-2</v>
      </c>
      <c r="BX123" s="261">
        <f t="shared" si="69"/>
        <v>0</v>
      </c>
      <c r="BY123" s="239">
        <f t="shared" si="70"/>
        <v>1.0692041522491349</v>
      </c>
      <c r="BZ123" s="45"/>
      <c r="CA123" s="47" t="s">
        <v>322</v>
      </c>
      <c r="CB123" s="45" t="s">
        <v>322</v>
      </c>
      <c r="CC123" s="4"/>
      <c r="CD123" s="331"/>
      <c r="CE123" s="3" t="s">
        <v>322</v>
      </c>
      <c r="CF123" s="3"/>
      <c r="CG123" s="4" t="s">
        <v>322</v>
      </c>
    </row>
    <row r="124" spans="1:85" s="16" customFormat="1" x14ac:dyDescent="0.25">
      <c r="A124" s="12">
        <v>61</v>
      </c>
      <c r="B124" s="17" t="s">
        <v>29</v>
      </c>
      <c r="C124" s="2"/>
      <c r="D124" s="3"/>
      <c r="E124" s="3"/>
      <c r="F124" s="3">
        <v>26</v>
      </c>
      <c r="G124" s="3">
        <v>4</v>
      </c>
      <c r="H124" s="4">
        <v>4</v>
      </c>
      <c r="I124" s="6">
        <v>960</v>
      </c>
      <c r="J124" s="2"/>
      <c r="K124" s="3"/>
      <c r="L124" s="3"/>
      <c r="M124" s="3">
        <v>135</v>
      </c>
      <c r="N124" s="3">
        <v>52</v>
      </c>
      <c r="O124" s="104">
        <v>218</v>
      </c>
      <c r="P124" s="2"/>
      <c r="Q124" s="3"/>
      <c r="R124" s="3"/>
      <c r="S124" s="3"/>
      <c r="T124" s="3"/>
      <c r="U124" s="3">
        <v>6</v>
      </c>
      <c r="V124" s="3">
        <v>7</v>
      </c>
      <c r="W124" s="104">
        <v>4</v>
      </c>
      <c r="X124" s="245">
        <v>183</v>
      </c>
      <c r="Y124" s="6">
        <v>84</v>
      </c>
      <c r="Z124" s="5"/>
      <c r="AA124" s="3"/>
      <c r="AB124" s="3"/>
      <c r="AC124" s="3"/>
      <c r="AD124" s="3"/>
      <c r="AE124" s="3">
        <v>39.47</v>
      </c>
      <c r="AF124" s="3">
        <v>44.62</v>
      </c>
      <c r="AG124" s="104">
        <v>45.79</v>
      </c>
      <c r="AH124" s="19"/>
      <c r="AI124" s="20"/>
      <c r="AJ124" s="20"/>
      <c r="AK124" s="20"/>
      <c r="AL124" s="20"/>
      <c r="AM124" s="20">
        <v>303522</v>
      </c>
      <c r="AN124" s="20">
        <v>322691</v>
      </c>
      <c r="AO124" s="152">
        <v>362557</v>
      </c>
      <c r="AP124" s="19"/>
      <c r="AQ124" s="20"/>
      <c r="AR124" s="20"/>
      <c r="AS124" s="20"/>
      <c r="AT124" s="20"/>
      <c r="AU124" s="20">
        <v>20803</v>
      </c>
      <c r="AV124" s="20">
        <v>18668</v>
      </c>
      <c r="AW124" s="21">
        <v>20539</v>
      </c>
      <c r="AX124" s="254">
        <v>50616</v>
      </c>
      <c r="AY124" s="45"/>
      <c r="AZ124" s="46"/>
      <c r="BA124" s="46"/>
      <c r="BB124" s="46"/>
      <c r="BC124" s="46"/>
      <c r="BD124" s="46">
        <f t="shared" si="77"/>
        <v>6.8538689123028976E-2</v>
      </c>
      <c r="BE124" s="46">
        <f t="shared" si="74"/>
        <v>5.7851009169763025E-2</v>
      </c>
      <c r="BF124" s="153">
        <f t="shared" si="71"/>
        <v>5.6650402557390976E-2</v>
      </c>
      <c r="BG124" s="2"/>
      <c r="BH124" s="48"/>
      <c r="BI124" s="48"/>
      <c r="BJ124" s="48"/>
      <c r="BK124" s="48"/>
      <c r="BL124" s="48"/>
      <c r="BM124" s="48">
        <f>(BE124-BD124)*100</f>
        <v>-1.0687679953265952</v>
      </c>
      <c r="BN124" s="154">
        <f t="shared" si="63"/>
        <v>-0.12006066123720488</v>
      </c>
      <c r="BO124" s="45"/>
      <c r="BP124" s="46"/>
      <c r="BQ124" s="46"/>
      <c r="BR124" s="46">
        <f>U124/M124</f>
        <v>4.4444444444444446E-2</v>
      </c>
      <c r="BS124" s="46">
        <f>V124/N124</f>
        <v>0.13461538461538461</v>
      </c>
      <c r="BT124" s="47">
        <f t="shared" si="72"/>
        <v>1.834862385321101E-2</v>
      </c>
      <c r="BU124" s="261">
        <f t="shared" si="66"/>
        <v>0.83944954128440363</v>
      </c>
      <c r="BV124" s="261">
        <f t="shared" si="67"/>
        <v>0.38532110091743121</v>
      </c>
      <c r="BW124" s="261">
        <f t="shared" si="68"/>
        <v>1.2431192660550459</v>
      </c>
      <c r="BX124" s="261">
        <f t="shared" si="69"/>
        <v>2.6221425369789372E-2</v>
      </c>
      <c r="BY124" s="239">
        <f t="shared" si="70"/>
        <v>3.1923076923076925</v>
      </c>
      <c r="BZ124" s="45" t="s">
        <v>322</v>
      </c>
      <c r="CA124" s="47"/>
      <c r="CB124" s="45" t="s">
        <v>322</v>
      </c>
      <c r="CC124" s="4"/>
      <c r="CD124" s="331" t="s">
        <v>322</v>
      </c>
      <c r="CE124" s="3"/>
      <c r="CF124" s="3" t="s">
        <v>322</v>
      </c>
      <c r="CG124" s="4"/>
    </row>
    <row r="125" spans="1:85" s="14" customFormat="1" x14ac:dyDescent="0.25">
      <c r="A125" s="13"/>
      <c r="B125" s="50" t="s">
        <v>257</v>
      </c>
      <c r="C125" s="51"/>
      <c r="D125" s="52"/>
      <c r="E125" s="52"/>
      <c r="F125" s="52">
        <v>1</v>
      </c>
      <c r="G125" s="52">
        <v>1</v>
      </c>
      <c r="H125" s="53">
        <v>11</v>
      </c>
      <c r="I125" s="241">
        <v>4</v>
      </c>
      <c r="J125" s="51"/>
      <c r="K125" s="52"/>
      <c r="L125" s="52"/>
      <c r="M125" s="52">
        <v>87</v>
      </c>
      <c r="N125" s="52">
        <v>80</v>
      </c>
      <c r="O125" s="105">
        <v>62</v>
      </c>
      <c r="P125" s="51"/>
      <c r="Q125" s="52"/>
      <c r="R125" s="52"/>
      <c r="S125" s="52"/>
      <c r="T125" s="52"/>
      <c r="U125" s="52">
        <v>10</v>
      </c>
      <c r="V125" s="52">
        <v>11</v>
      </c>
      <c r="W125" s="105">
        <v>12</v>
      </c>
      <c r="X125" s="246">
        <v>0</v>
      </c>
      <c r="Y125" s="241">
        <v>22</v>
      </c>
      <c r="Z125" s="51"/>
      <c r="AA125" s="52"/>
      <c r="AB125" s="52"/>
      <c r="AC125" s="52"/>
      <c r="AD125" s="52"/>
      <c r="AE125" s="54">
        <v>42.98</v>
      </c>
      <c r="AF125" s="54">
        <v>44.87</v>
      </c>
      <c r="AG125" s="107">
        <v>38.700000000000003</v>
      </c>
      <c r="AH125" s="191"/>
      <c r="AI125" s="55"/>
      <c r="AJ125" s="55"/>
      <c r="AK125" s="55"/>
      <c r="AL125" s="55"/>
      <c r="AM125" s="55">
        <v>203872</v>
      </c>
      <c r="AN125" s="55">
        <v>277086</v>
      </c>
      <c r="AO125" s="141">
        <v>132501</v>
      </c>
      <c r="AP125" s="191"/>
      <c r="AQ125" s="55"/>
      <c r="AR125" s="55"/>
      <c r="AS125" s="55"/>
      <c r="AT125" s="55"/>
      <c r="AU125" s="55">
        <v>44453</v>
      </c>
      <c r="AV125" s="55">
        <v>73982</v>
      </c>
      <c r="AW125" s="56">
        <v>3094</v>
      </c>
      <c r="AX125" s="255">
        <v>25875</v>
      </c>
      <c r="AY125" s="197"/>
      <c r="AZ125" s="57"/>
      <c r="BA125" s="57"/>
      <c r="BB125" s="57"/>
      <c r="BC125" s="57"/>
      <c r="BD125" s="57">
        <f t="shared" si="77"/>
        <v>0.21804367446240777</v>
      </c>
      <c r="BE125" s="57">
        <f t="shared" si="74"/>
        <v>0.26700013714153731</v>
      </c>
      <c r="BF125" s="136">
        <f t="shared" si="71"/>
        <v>2.3350767164021402E-2</v>
      </c>
      <c r="BG125" s="51" t="s">
        <v>188</v>
      </c>
      <c r="BH125" s="59"/>
      <c r="BI125" s="59"/>
      <c r="BJ125" s="59"/>
      <c r="BK125" s="59"/>
      <c r="BL125" s="59"/>
      <c r="BM125" s="59">
        <f>(BE125-BD125)*100</f>
        <v>4.8956462679129533</v>
      </c>
      <c r="BN125" s="144">
        <f t="shared" si="63"/>
        <v>-24.364936997751592</v>
      </c>
      <c r="BO125" s="197"/>
      <c r="BP125" s="57"/>
      <c r="BQ125" s="57"/>
      <c r="BR125" s="57">
        <f>U125/M125</f>
        <v>0.11494252873563218</v>
      </c>
      <c r="BS125" s="57">
        <f>V125/N125</f>
        <v>0.13750000000000001</v>
      </c>
      <c r="BT125" s="58">
        <f t="shared" si="72"/>
        <v>0.19354838709677419</v>
      </c>
      <c r="BU125" s="124">
        <f t="shared" si="66"/>
        <v>0</v>
      </c>
      <c r="BV125" s="124">
        <f t="shared" si="67"/>
        <v>0.35483870967741937</v>
      </c>
      <c r="BW125" s="124">
        <f t="shared" si="68"/>
        <v>0.54838709677419351</v>
      </c>
      <c r="BX125" s="124">
        <f t="shared" si="69"/>
        <v>-0.13750835747715612</v>
      </c>
      <c r="BY125" s="291">
        <f t="shared" si="70"/>
        <v>-0.22500000000000001</v>
      </c>
      <c r="BZ125" s="197"/>
      <c r="CA125" s="58" t="s">
        <v>322</v>
      </c>
      <c r="CB125" s="197"/>
      <c r="CC125" s="302" t="s">
        <v>322</v>
      </c>
      <c r="CD125" s="326"/>
      <c r="CE125" s="126" t="s">
        <v>322</v>
      </c>
      <c r="CF125" s="126"/>
      <c r="CG125" s="302" t="s">
        <v>322</v>
      </c>
    </row>
    <row r="126" spans="1:85" x14ac:dyDescent="0.25">
      <c r="A126" s="15">
        <v>62</v>
      </c>
      <c r="B126" s="60" t="s">
        <v>30</v>
      </c>
      <c r="C126" s="176"/>
      <c r="D126" s="61"/>
      <c r="E126" s="61"/>
      <c r="F126" s="61"/>
      <c r="G126" s="61"/>
      <c r="H126" s="62"/>
      <c r="I126" s="242"/>
      <c r="J126" s="176"/>
      <c r="K126" s="61"/>
      <c r="L126" s="61"/>
      <c r="M126" s="61"/>
      <c r="N126" s="61"/>
      <c r="O126" s="106"/>
      <c r="P126" s="176"/>
      <c r="Q126" s="61"/>
      <c r="R126" s="61"/>
      <c r="S126" s="61"/>
      <c r="T126" s="61"/>
      <c r="U126" s="61"/>
      <c r="V126" s="61"/>
      <c r="W126" s="106"/>
      <c r="X126" s="247"/>
      <c r="Y126" s="242"/>
      <c r="Z126" s="176"/>
      <c r="AA126" s="61"/>
      <c r="AB126" s="61"/>
      <c r="AC126" s="61"/>
      <c r="AD126" s="61"/>
      <c r="AE126" s="250"/>
      <c r="AF126" s="250"/>
      <c r="AG126" s="183"/>
      <c r="AH126" s="192"/>
      <c r="AI126" s="63"/>
      <c r="AJ126" s="63"/>
      <c r="AK126" s="63"/>
      <c r="AL126" s="63"/>
      <c r="AM126" s="63"/>
      <c r="AN126" s="63"/>
      <c r="AO126" s="187"/>
      <c r="AP126" s="192"/>
      <c r="AQ126" s="63"/>
      <c r="AR126" s="63"/>
      <c r="AS126" s="63"/>
      <c r="AT126" s="63"/>
      <c r="AU126" s="63"/>
      <c r="AV126" s="63"/>
      <c r="AW126" s="64"/>
      <c r="AX126" s="256"/>
      <c r="AY126" s="198"/>
      <c r="AZ126" s="65"/>
      <c r="BA126" s="65"/>
      <c r="BB126" s="65"/>
      <c r="BC126" s="65"/>
      <c r="BD126" s="65"/>
      <c r="BE126" s="65"/>
      <c r="BF126" s="195"/>
      <c r="BG126" s="176" t="s">
        <v>188</v>
      </c>
      <c r="BH126" s="67"/>
      <c r="BI126" s="67"/>
      <c r="BJ126" s="67"/>
      <c r="BK126" s="67"/>
      <c r="BL126" s="67"/>
      <c r="BM126" s="67"/>
      <c r="BN126" s="202"/>
      <c r="BO126" s="198"/>
      <c r="BP126" s="65"/>
      <c r="BQ126" s="65"/>
      <c r="BR126" s="65"/>
      <c r="BS126" s="65"/>
      <c r="BT126" s="66"/>
      <c r="BU126" s="262"/>
      <c r="BV126" s="262"/>
      <c r="BW126" s="262"/>
      <c r="BX126" s="262"/>
      <c r="BY126" s="292"/>
      <c r="BZ126" s="198"/>
      <c r="CA126" s="66"/>
      <c r="CB126" s="198"/>
      <c r="CC126" s="303"/>
      <c r="CD126" s="327"/>
      <c r="CE126" s="295"/>
      <c r="CF126" s="295"/>
      <c r="CG126" s="303"/>
    </row>
    <row r="127" spans="1:85" s="14" customFormat="1" x14ac:dyDescent="0.25">
      <c r="A127" s="13">
        <v>63</v>
      </c>
      <c r="B127" s="50" t="s">
        <v>31</v>
      </c>
      <c r="C127" s="51">
        <v>4</v>
      </c>
      <c r="D127" s="52">
        <v>4</v>
      </c>
      <c r="E127" s="52">
        <v>4</v>
      </c>
      <c r="F127" s="52">
        <v>4</v>
      </c>
      <c r="G127" s="52">
        <v>4</v>
      </c>
      <c r="H127" s="53">
        <v>4</v>
      </c>
      <c r="I127" s="241">
        <v>40</v>
      </c>
      <c r="J127" s="51">
        <v>14</v>
      </c>
      <c r="K127" s="52">
        <v>30</v>
      </c>
      <c r="L127" s="52">
        <v>31</v>
      </c>
      <c r="M127" s="52">
        <v>30</v>
      </c>
      <c r="N127" s="52">
        <v>31</v>
      </c>
      <c r="O127" s="105">
        <v>36</v>
      </c>
      <c r="P127" s="51">
        <v>0</v>
      </c>
      <c r="Q127" s="52">
        <v>0</v>
      </c>
      <c r="R127" s="52">
        <v>14</v>
      </c>
      <c r="S127" s="52">
        <v>3</v>
      </c>
      <c r="T127" s="52">
        <v>6</v>
      </c>
      <c r="U127" s="52">
        <v>16</v>
      </c>
      <c r="V127" s="52">
        <v>8</v>
      </c>
      <c r="W127" s="105">
        <v>0</v>
      </c>
      <c r="X127" s="246">
        <v>14</v>
      </c>
      <c r="Y127" s="241">
        <v>2</v>
      </c>
      <c r="Z127" s="51">
        <v>19.63</v>
      </c>
      <c r="AA127" s="52">
        <v>20.66</v>
      </c>
      <c r="AB127" s="52">
        <v>25.14</v>
      </c>
      <c r="AC127" s="52">
        <v>25.14</v>
      </c>
      <c r="AD127" s="52">
        <v>26.22</v>
      </c>
      <c r="AE127" s="54">
        <v>27.3</v>
      </c>
      <c r="AF127" s="54">
        <v>27.3</v>
      </c>
      <c r="AG127" s="107">
        <v>27.3</v>
      </c>
      <c r="AH127" s="191">
        <v>35784</v>
      </c>
      <c r="AI127" s="55">
        <v>40174</v>
      </c>
      <c r="AJ127" s="55">
        <v>33080</v>
      </c>
      <c r="AK127" s="55">
        <v>36801</v>
      </c>
      <c r="AL127" s="55">
        <v>49957</v>
      </c>
      <c r="AM127" s="55">
        <v>51496.44</v>
      </c>
      <c r="AN127" s="55">
        <v>42015.47</v>
      </c>
      <c r="AO127" s="141">
        <v>44298.3</v>
      </c>
      <c r="AP127" s="191">
        <v>8321</v>
      </c>
      <c r="AQ127" s="55">
        <v>7499</v>
      </c>
      <c r="AR127" s="55">
        <v>5471</v>
      </c>
      <c r="AS127" s="55">
        <v>7226</v>
      </c>
      <c r="AT127" s="55">
        <v>12599</v>
      </c>
      <c r="AU127" s="55">
        <v>12911.45</v>
      </c>
      <c r="AV127" s="55">
        <v>12350.82</v>
      </c>
      <c r="AW127" s="56">
        <v>3932.23</v>
      </c>
      <c r="AX127" s="255">
        <v>15813.69</v>
      </c>
      <c r="AY127" s="197">
        <f>AP127/AH127</f>
        <v>0.23253409344958642</v>
      </c>
      <c r="AZ127" s="57">
        <f>AQ127/AI127</f>
        <v>0.18666301588091799</v>
      </c>
      <c r="BA127" s="57">
        <f>AR127/AJ127</f>
        <v>0.1653869407496977</v>
      </c>
      <c r="BB127" s="57">
        <f>AS127/AK127</f>
        <v>0.19635335996304448</v>
      </c>
      <c r="BC127" s="57">
        <f>AT127/AL127</f>
        <v>0.25219688932481932</v>
      </c>
      <c r="BD127" s="57">
        <f t="shared" si="77"/>
        <v>0.25072509866701465</v>
      </c>
      <c r="BE127" s="57">
        <f t="shared" si="74"/>
        <v>0.29395886800742677</v>
      </c>
      <c r="BF127" s="136">
        <f t="shared" ref="BF127:BF189" si="107">AW127/AO127</f>
        <v>8.8767063295882687E-2</v>
      </c>
      <c r="BG127" s="51" t="s">
        <v>188</v>
      </c>
      <c r="BH127" s="59">
        <f t="shared" ref="BH127:BM128" si="108">(AZ127-AY127)*100</f>
        <v>-4.5871077568668426</v>
      </c>
      <c r="BI127" s="59">
        <f t="shared" si="108"/>
        <v>-2.1276075131220291</v>
      </c>
      <c r="BJ127" s="59">
        <f t="shared" si="108"/>
        <v>3.0966419213346779</v>
      </c>
      <c r="BK127" s="59">
        <f t="shared" si="108"/>
        <v>5.5843529361774831</v>
      </c>
      <c r="BL127" s="59">
        <f t="shared" si="108"/>
        <v>-0.14717906578046724</v>
      </c>
      <c r="BM127" s="59">
        <f t="shared" si="108"/>
        <v>4.323376934041212</v>
      </c>
      <c r="BN127" s="144">
        <f t="shared" ref="BN127:BN186" si="109">(BF127-BE127)*100</f>
        <v>-20.519180471154407</v>
      </c>
      <c r="BO127" s="197">
        <f t="shared" ref="BO127:BS128" si="110">R127/J127</f>
        <v>1</v>
      </c>
      <c r="BP127" s="57">
        <f t="shared" si="110"/>
        <v>0.1</v>
      </c>
      <c r="BQ127" s="57">
        <f t="shared" si="110"/>
        <v>0.19354838709677419</v>
      </c>
      <c r="BR127" s="57">
        <f t="shared" si="110"/>
        <v>0.53333333333333333</v>
      </c>
      <c r="BS127" s="57">
        <f t="shared" si="110"/>
        <v>0.25806451612903225</v>
      </c>
      <c r="BT127" s="58">
        <f t="shared" ref="BT127:BT189" si="111">W127/O127</f>
        <v>0</v>
      </c>
      <c r="BU127" s="124">
        <f t="shared" ref="BU127:BU186" si="112">X127/O127</f>
        <v>0.3888888888888889</v>
      </c>
      <c r="BV127" s="124">
        <f t="shared" ref="BV127:BV186" si="113">Y127/O127</f>
        <v>5.5555555555555552E-2</v>
      </c>
      <c r="BW127" s="124">
        <f t="shared" ref="BW127:BW186" si="114">(W127+X127+Y127)/O127</f>
        <v>0.44444444444444442</v>
      </c>
      <c r="BX127" s="124">
        <f t="shared" ref="BX127:BX185" si="115">(AG127-AF127)/AF127</f>
        <v>0</v>
      </c>
      <c r="BY127" s="291">
        <f t="shared" ref="BY127:BY186" si="116">(O127-N127)/N127</f>
        <v>0.16129032258064516</v>
      </c>
      <c r="BZ127" s="197" t="s">
        <v>322</v>
      </c>
      <c r="CA127" s="58"/>
      <c r="CB127" s="197" t="s">
        <v>322</v>
      </c>
      <c r="CC127" s="302"/>
      <c r="CD127" s="326"/>
      <c r="CE127" s="126" t="s">
        <v>322</v>
      </c>
      <c r="CF127" s="126"/>
      <c r="CG127" s="302" t="s">
        <v>322</v>
      </c>
    </row>
    <row r="128" spans="1:85" s="11" customFormat="1" x14ac:dyDescent="0.25">
      <c r="A128" s="10">
        <v>64</v>
      </c>
      <c r="B128" s="32" t="s">
        <v>327</v>
      </c>
      <c r="C128" s="33">
        <v>1</v>
      </c>
      <c r="D128" s="34">
        <v>1</v>
      </c>
      <c r="E128" s="34">
        <v>1</v>
      </c>
      <c r="F128" s="34">
        <v>0</v>
      </c>
      <c r="G128" s="34">
        <v>4</v>
      </c>
      <c r="H128" s="35">
        <v>0</v>
      </c>
      <c r="I128" s="36">
        <v>3</v>
      </c>
      <c r="J128" s="33">
        <v>4</v>
      </c>
      <c r="K128" s="34">
        <v>3</v>
      </c>
      <c r="L128" s="34">
        <v>5</v>
      </c>
      <c r="M128" s="34">
        <v>6</v>
      </c>
      <c r="N128" s="34">
        <v>17</v>
      </c>
      <c r="O128" s="72">
        <v>11</v>
      </c>
      <c r="P128" s="33">
        <v>0</v>
      </c>
      <c r="Q128" s="34">
        <v>0</v>
      </c>
      <c r="R128" s="34">
        <v>0</v>
      </c>
      <c r="S128" s="34">
        <v>0</v>
      </c>
      <c r="T128" s="34">
        <v>0</v>
      </c>
      <c r="U128" s="34">
        <v>0</v>
      </c>
      <c r="V128" s="34">
        <v>0</v>
      </c>
      <c r="W128" s="72">
        <v>0</v>
      </c>
      <c r="X128" s="244">
        <v>0</v>
      </c>
      <c r="Y128" s="36">
        <v>0</v>
      </c>
      <c r="Z128" s="33">
        <v>7.77</v>
      </c>
      <c r="AA128" s="34">
        <v>15.94</v>
      </c>
      <c r="AB128" s="34">
        <v>18.97</v>
      </c>
      <c r="AC128" s="34">
        <v>15.44</v>
      </c>
      <c r="AD128" s="34">
        <v>15.44</v>
      </c>
      <c r="AE128" s="34">
        <v>15.44</v>
      </c>
      <c r="AF128" s="34">
        <v>15.44</v>
      </c>
      <c r="AG128" s="72" t="s">
        <v>326</v>
      </c>
      <c r="AH128" s="37">
        <v>3485.27</v>
      </c>
      <c r="AI128" s="38">
        <v>3474.25</v>
      </c>
      <c r="AJ128" s="38">
        <v>5561.03</v>
      </c>
      <c r="AK128" s="38">
        <v>6337.48</v>
      </c>
      <c r="AL128" s="38">
        <v>5866.46</v>
      </c>
      <c r="AM128" s="38">
        <v>10535.15</v>
      </c>
      <c r="AN128" s="38">
        <v>12828</v>
      </c>
      <c r="AO128" s="129">
        <v>14925.52</v>
      </c>
      <c r="AP128" s="37">
        <v>449.39</v>
      </c>
      <c r="AQ128" s="38">
        <v>447.02</v>
      </c>
      <c r="AR128" s="38">
        <v>390.25</v>
      </c>
      <c r="AS128" s="38">
        <v>437.16</v>
      </c>
      <c r="AT128" s="38">
        <v>554.62</v>
      </c>
      <c r="AU128" s="38">
        <v>679.35</v>
      </c>
      <c r="AV128" s="38">
        <v>1566</v>
      </c>
      <c r="AW128" s="39">
        <v>92.21</v>
      </c>
      <c r="AX128" s="253">
        <v>1112.07</v>
      </c>
      <c r="AY128" s="40">
        <f t="shared" si="89"/>
        <v>0.12893979519520726</v>
      </c>
      <c r="AZ128" s="41">
        <f t="shared" si="90"/>
        <v>0.12866661869468229</v>
      </c>
      <c r="BA128" s="41">
        <f t="shared" si="91"/>
        <v>7.017584871867262E-2</v>
      </c>
      <c r="BB128" s="41">
        <f t="shared" si="92"/>
        <v>6.8980099345481174E-2</v>
      </c>
      <c r="BC128" s="41">
        <f t="shared" si="93"/>
        <v>9.4540830415616908E-2</v>
      </c>
      <c r="BD128" s="41">
        <f t="shared" si="77"/>
        <v>6.448413169247709E-2</v>
      </c>
      <c r="BE128" s="41">
        <f t="shared" si="74"/>
        <v>0.12207670720299345</v>
      </c>
      <c r="BF128" s="130">
        <f t="shared" si="107"/>
        <v>6.178009208389389E-3</v>
      </c>
      <c r="BG128" s="33" t="s">
        <v>188</v>
      </c>
      <c r="BH128" s="43">
        <f t="shared" si="108"/>
        <v>-2.7317650052496867E-2</v>
      </c>
      <c r="BI128" s="43">
        <f t="shared" si="108"/>
        <v>-5.8490769976009673</v>
      </c>
      <c r="BJ128" s="43">
        <f t="shared" si="108"/>
        <v>-0.11957493731914459</v>
      </c>
      <c r="BK128" s="43">
        <f t="shared" si="108"/>
        <v>2.5560731070135736</v>
      </c>
      <c r="BL128" s="43">
        <f t="shared" si="108"/>
        <v>-3.0056698723139821</v>
      </c>
      <c r="BM128" s="43">
        <f t="shared" si="108"/>
        <v>5.7592575510516362</v>
      </c>
      <c r="BN128" s="131">
        <f t="shared" si="109"/>
        <v>-11.589869799460406</v>
      </c>
      <c r="BO128" s="40">
        <f t="shared" si="110"/>
        <v>0</v>
      </c>
      <c r="BP128" s="41">
        <f t="shared" si="110"/>
        <v>0</v>
      </c>
      <c r="BQ128" s="41">
        <f t="shared" si="110"/>
        <v>0</v>
      </c>
      <c r="BR128" s="41">
        <f t="shared" si="110"/>
        <v>0</v>
      </c>
      <c r="BS128" s="41">
        <f t="shared" si="110"/>
        <v>0</v>
      </c>
      <c r="BT128" s="42">
        <f t="shared" si="111"/>
        <v>0</v>
      </c>
      <c r="BU128" s="260">
        <f t="shared" si="112"/>
        <v>0</v>
      </c>
      <c r="BV128" s="260">
        <f t="shared" si="113"/>
        <v>0</v>
      </c>
      <c r="BW128" s="260">
        <f t="shared" si="114"/>
        <v>0</v>
      </c>
      <c r="BX128" s="260"/>
      <c r="BY128" s="290">
        <f t="shared" si="116"/>
        <v>-0.35294117647058826</v>
      </c>
      <c r="BZ128" s="40"/>
      <c r="CA128" s="42" t="s">
        <v>322</v>
      </c>
      <c r="CB128" s="40"/>
      <c r="CC128" s="300" t="s">
        <v>322</v>
      </c>
      <c r="CD128" s="324"/>
      <c r="CE128" s="294" t="s">
        <v>322</v>
      </c>
      <c r="CF128" s="294"/>
      <c r="CG128" s="300" t="s">
        <v>322</v>
      </c>
    </row>
    <row r="129" spans="1:85" s="14" customFormat="1" x14ac:dyDescent="0.25">
      <c r="A129" s="13"/>
      <c r="B129" s="50" t="s">
        <v>144</v>
      </c>
      <c r="C129" s="51">
        <v>3</v>
      </c>
      <c r="D129" s="52">
        <v>3</v>
      </c>
      <c r="E129" s="52">
        <v>3</v>
      </c>
      <c r="F129" s="52">
        <v>3</v>
      </c>
      <c r="G129" s="52"/>
      <c r="H129" s="53"/>
      <c r="I129" s="241"/>
      <c r="J129" s="51">
        <v>12</v>
      </c>
      <c r="K129" s="52">
        <v>15</v>
      </c>
      <c r="L129" s="52">
        <v>8</v>
      </c>
      <c r="M129" s="52">
        <v>9</v>
      </c>
      <c r="N129" s="52"/>
      <c r="O129" s="105"/>
      <c r="P129" s="51">
        <v>0</v>
      </c>
      <c r="Q129" s="52">
        <v>0</v>
      </c>
      <c r="R129" s="52">
        <v>0</v>
      </c>
      <c r="S129" s="52">
        <v>0</v>
      </c>
      <c r="T129" s="52">
        <v>0</v>
      </c>
      <c r="U129" s="52">
        <v>0</v>
      </c>
      <c r="V129" s="52"/>
      <c r="W129" s="105"/>
      <c r="X129" s="246"/>
      <c r="Y129" s="241"/>
      <c r="Z129" s="51">
        <v>21.15</v>
      </c>
      <c r="AA129" s="52">
        <v>21.12</v>
      </c>
      <c r="AB129" s="52">
        <v>27.32</v>
      </c>
      <c r="AC129" s="52">
        <v>20.7</v>
      </c>
      <c r="AD129" s="52">
        <v>20.32</v>
      </c>
      <c r="AE129" s="54">
        <v>20.6</v>
      </c>
      <c r="AF129" s="54"/>
      <c r="AG129" s="107"/>
      <c r="AH129" s="191">
        <v>8122</v>
      </c>
      <c r="AI129" s="55">
        <v>8680</v>
      </c>
      <c r="AJ129" s="55">
        <v>8698</v>
      </c>
      <c r="AK129" s="55">
        <v>8280</v>
      </c>
      <c r="AL129" s="55">
        <v>7728</v>
      </c>
      <c r="AM129" s="55">
        <v>7820</v>
      </c>
      <c r="AN129" s="55"/>
      <c r="AO129" s="141"/>
      <c r="AP129" s="191">
        <v>1292</v>
      </c>
      <c r="AQ129" s="55">
        <v>1380</v>
      </c>
      <c r="AR129" s="55">
        <v>1410</v>
      </c>
      <c r="AS129" s="55">
        <v>1440</v>
      </c>
      <c r="AT129" s="55">
        <v>775</v>
      </c>
      <c r="AU129" s="55">
        <v>367</v>
      </c>
      <c r="AV129" s="55"/>
      <c r="AW129" s="56"/>
      <c r="AX129" s="255"/>
      <c r="AY129" s="197">
        <f t="shared" si="89"/>
        <v>0.15907411967495691</v>
      </c>
      <c r="AZ129" s="57">
        <f t="shared" si="90"/>
        <v>0.15898617511520738</v>
      </c>
      <c r="BA129" s="57">
        <f t="shared" si="91"/>
        <v>0.16210623131754426</v>
      </c>
      <c r="BB129" s="57">
        <f t="shared" si="92"/>
        <v>0.17391304347826086</v>
      </c>
      <c r="BC129" s="57">
        <f t="shared" si="93"/>
        <v>0.10028467908902691</v>
      </c>
      <c r="BD129" s="57">
        <f t="shared" si="77"/>
        <v>4.6930946291560104E-2</v>
      </c>
      <c r="BE129" s="57"/>
      <c r="BF129" s="136"/>
      <c r="BG129" s="51" t="s">
        <v>188</v>
      </c>
      <c r="BH129" s="59">
        <f t="shared" ref="BH129:BL130" si="117">(AZ129-AY129)*100</f>
        <v>-8.7944559749530971E-3</v>
      </c>
      <c r="BI129" s="59">
        <f t="shared" si="117"/>
        <v>0.31200562023368794</v>
      </c>
      <c r="BJ129" s="59">
        <f t="shared" si="117"/>
        <v>1.1806812160716607</v>
      </c>
      <c r="BK129" s="59">
        <f t="shared" si="117"/>
        <v>-7.3628364389233951</v>
      </c>
      <c r="BL129" s="59">
        <f t="shared" si="117"/>
        <v>-5.3353732797466806</v>
      </c>
      <c r="BM129" s="59"/>
      <c r="BN129" s="144"/>
      <c r="BO129" s="197">
        <f t="shared" ref="BO129:BR133" si="118">R129/J129</f>
        <v>0</v>
      </c>
      <c r="BP129" s="57">
        <f t="shared" si="118"/>
        <v>0</v>
      </c>
      <c r="BQ129" s="57">
        <f t="shared" si="118"/>
        <v>0</v>
      </c>
      <c r="BR129" s="57">
        <f t="shared" si="118"/>
        <v>0</v>
      </c>
      <c r="BS129" s="57"/>
      <c r="BT129" s="58"/>
      <c r="BU129" s="124"/>
      <c r="BV129" s="124"/>
      <c r="BW129" s="124"/>
      <c r="BX129" s="124"/>
      <c r="BY129" s="291"/>
      <c r="BZ129" s="197"/>
      <c r="CA129" s="58" t="s">
        <v>322</v>
      </c>
      <c r="CB129" s="197"/>
      <c r="CC129" s="302"/>
      <c r="CD129" s="326"/>
      <c r="CE129" s="126"/>
      <c r="CF129" s="126"/>
      <c r="CG129" s="302"/>
    </row>
    <row r="130" spans="1:85" s="14" customFormat="1" x14ac:dyDescent="0.25">
      <c r="A130" s="13">
        <v>65</v>
      </c>
      <c r="B130" s="50" t="s">
        <v>32</v>
      </c>
      <c r="C130" s="51">
        <v>0</v>
      </c>
      <c r="D130" s="52">
        <v>0</v>
      </c>
      <c r="E130" s="52">
        <v>0</v>
      </c>
      <c r="F130" s="52">
        <v>0</v>
      </c>
      <c r="G130" s="52">
        <v>0</v>
      </c>
      <c r="H130" s="53">
        <v>0</v>
      </c>
      <c r="I130" s="241">
        <v>15</v>
      </c>
      <c r="J130" s="51">
        <v>139</v>
      </c>
      <c r="K130" s="52">
        <v>146</v>
      </c>
      <c r="L130" s="52">
        <v>148</v>
      </c>
      <c r="M130" s="52">
        <v>125</v>
      </c>
      <c r="N130" s="52">
        <v>108</v>
      </c>
      <c r="O130" s="105">
        <v>80</v>
      </c>
      <c r="P130" s="51">
        <v>0</v>
      </c>
      <c r="Q130" s="52">
        <v>0</v>
      </c>
      <c r="R130" s="52">
        <v>0</v>
      </c>
      <c r="S130" s="52">
        <v>0</v>
      </c>
      <c r="T130" s="52">
        <v>0</v>
      </c>
      <c r="U130" s="52">
        <v>7</v>
      </c>
      <c r="V130" s="52">
        <v>7</v>
      </c>
      <c r="W130" s="105">
        <v>0</v>
      </c>
      <c r="X130" s="246">
        <v>0</v>
      </c>
      <c r="Y130" s="241">
        <v>11</v>
      </c>
      <c r="Z130" s="51" t="s">
        <v>145</v>
      </c>
      <c r="AA130" s="52" t="s">
        <v>130</v>
      </c>
      <c r="AB130" s="52" t="s">
        <v>130</v>
      </c>
      <c r="AC130" s="52" t="s">
        <v>130</v>
      </c>
      <c r="AD130" s="52" t="s">
        <v>130</v>
      </c>
      <c r="AE130" s="52" t="s">
        <v>130</v>
      </c>
      <c r="AF130" s="52" t="s">
        <v>130</v>
      </c>
      <c r="AG130" s="107">
        <v>41.2</v>
      </c>
      <c r="AH130" s="191">
        <v>53719</v>
      </c>
      <c r="AI130" s="55">
        <v>52774</v>
      </c>
      <c r="AJ130" s="55">
        <v>65850</v>
      </c>
      <c r="AK130" s="55">
        <v>63722</v>
      </c>
      <c r="AL130" s="55">
        <v>67210</v>
      </c>
      <c r="AM130" s="55">
        <v>66758.55</v>
      </c>
      <c r="AN130" s="55">
        <v>66725</v>
      </c>
      <c r="AO130" s="141">
        <v>82634</v>
      </c>
      <c r="AP130" s="191">
        <v>2650</v>
      </c>
      <c r="AQ130" s="55">
        <v>-4845</v>
      </c>
      <c r="AR130" s="55">
        <v>634</v>
      </c>
      <c r="AS130" s="55">
        <v>-2447</v>
      </c>
      <c r="AT130" s="55">
        <v>8147</v>
      </c>
      <c r="AU130" s="55">
        <v>1570.22</v>
      </c>
      <c r="AV130" s="55">
        <v>2442</v>
      </c>
      <c r="AW130" s="56">
        <v>5066</v>
      </c>
      <c r="AX130" s="255">
        <v>21955</v>
      </c>
      <c r="AY130" s="197">
        <f t="shared" si="89"/>
        <v>4.9330776820119514E-2</v>
      </c>
      <c r="AZ130" s="57">
        <f t="shared" si="90"/>
        <v>-9.1806571417743579E-2</v>
      </c>
      <c r="BA130" s="57">
        <f t="shared" si="91"/>
        <v>9.6279422930903562E-3</v>
      </c>
      <c r="BB130" s="57">
        <f t="shared" si="92"/>
        <v>-3.8401180126173065E-2</v>
      </c>
      <c r="BC130" s="57">
        <f t="shared" si="93"/>
        <v>0.12121708079154887</v>
      </c>
      <c r="BD130" s="57">
        <f t="shared" ref="BD130:BD189" si="119">AU130/AM130</f>
        <v>2.3520882343909505E-2</v>
      </c>
      <c r="BE130" s="57">
        <f t="shared" ref="BE130:BF190" si="120">AV130/AN130</f>
        <v>3.6597976770325967E-2</v>
      </c>
      <c r="BF130" s="136">
        <f t="shared" si="107"/>
        <v>6.1306484013844177E-2</v>
      </c>
      <c r="BG130" s="51" t="s">
        <v>188</v>
      </c>
      <c r="BH130" s="59">
        <f t="shared" si="117"/>
        <v>-14.113734823786309</v>
      </c>
      <c r="BI130" s="59">
        <f t="shared" si="117"/>
        <v>10.143451371083394</v>
      </c>
      <c r="BJ130" s="59">
        <f t="shared" si="117"/>
        <v>-4.8029122419263421</v>
      </c>
      <c r="BK130" s="59">
        <f t="shared" si="117"/>
        <v>15.961826091772194</v>
      </c>
      <c r="BL130" s="59">
        <f t="shared" si="117"/>
        <v>-9.7696198447639375</v>
      </c>
      <c r="BM130" s="59">
        <f>(BE130-BD130)*100</f>
        <v>1.3077094426416462</v>
      </c>
      <c r="BN130" s="144">
        <f t="shared" si="109"/>
        <v>2.4708507243518212</v>
      </c>
      <c r="BO130" s="197">
        <f t="shared" si="118"/>
        <v>0</v>
      </c>
      <c r="BP130" s="57">
        <f t="shared" si="118"/>
        <v>0</v>
      </c>
      <c r="BQ130" s="57">
        <f t="shared" si="118"/>
        <v>0</v>
      </c>
      <c r="BR130" s="57">
        <f t="shared" si="118"/>
        <v>5.6000000000000001E-2</v>
      </c>
      <c r="BS130" s="57">
        <f>V130/N130</f>
        <v>6.4814814814814811E-2</v>
      </c>
      <c r="BT130" s="58">
        <f t="shared" si="111"/>
        <v>0</v>
      </c>
      <c r="BU130" s="124">
        <f t="shared" si="112"/>
        <v>0</v>
      </c>
      <c r="BV130" s="124">
        <f t="shared" si="113"/>
        <v>0.13750000000000001</v>
      </c>
      <c r="BW130" s="124">
        <f t="shared" si="114"/>
        <v>0.13750000000000001</v>
      </c>
      <c r="BX130" s="124"/>
      <c r="BY130" s="291">
        <f t="shared" si="116"/>
        <v>-0.25925925925925924</v>
      </c>
      <c r="BZ130" s="197"/>
      <c r="CA130" s="58" t="s">
        <v>322</v>
      </c>
      <c r="CB130" s="197"/>
      <c r="CC130" s="302" t="s">
        <v>322</v>
      </c>
      <c r="CD130" s="326"/>
      <c r="CE130" s="126" t="s">
        <v>322</v>
      </c>
      <c r="CF130" s="126"/>
      <c r="CG130" s="302" t="s">
        <v>322</v>
      </c>
    </row>
    <row r="131" spans="1:85" s="9" customFormat="1" x14ac:dyDescent="0.25">
      <c r="A131" s="12">
        <v>66</v>
      </c>
      <c r="B131" s="17" t="s">
        <v>367</v>
      </c>
      <c r="C131" s="2">
        <v>156</v>
      </c>
      <c r="D131" s="3">
        <v>156</v>
      </c>
      <c r="E131" s="3">
        <v>155</v>
      </c>
      <c r="F131" s="3">
        <v>8</v>
      </c>
      <c r="G131" s="3">
        <v>10</v>
      </c>
      <c r="H131" s="4">
        <v>12</v>
      </c>
      <c r="I131" s="6">
        <v>150</v>
      </c>
      <c r="J131" s="2">
        <v>2615</v>
      </c>
      <c r="K131" s="3">
        <v>3949</v>
      </c>
      <c r="L131" s="3">
        <v>4875</v>
      </c>
      <c r="M131" s="3">
        <v>2400</v>
      </c>
      <c r="N131" s="3">
        <v>2314</v>
      </c>
      <c r="O131" s="104">
        <v>2250</v>
      </c>
      <c r="P131" s="2">
        <v>171</v>
      </c>
      <c r="Q131" s="3">
        <v>131</v>
      </c>
      <c r="R131" s="3">
        <v>126</v>
      </c>
      <c r="S131" s="3">
        <v>176</v>
      </c>
      <c r="T131" s="3">
        <v>150</v>
      </c>
      <c r="U131" s="3">
        <v>210</v>
      </c>
      <c r="V131" s="3">
        <v>221</v>
      </c>
      <c r="W131" s="104">
        <v>164</v>
      </c>
      <c r="X131" s="245">
        <v>0</v>
      </c>
      <c r="Y131" s="6">
        <v>186</v>
      </c>
      <c r="Z131" s="2" t="s">
        <v>176</v>
      </c>
      <c r="AA131" s="3" t="s">
        <v>177</v>
      </c>
      <c r="AB131" s="3" t="s">
        <v>178</v>
      </c>
      <c r="AC131" s="3" t="s">
        <v>179</v>
      </c>
      <c r="AD131" s="3" t="s">
        <v>180</v>
      </c>
      <c r="AE131" s="44">
        <v>33.89</v>
      </c>
      <c r="AF131" s="44">
        <v>33.89</v>
      </c>
      <c r="AG131" s="108">
        <v>38.94</v>
      </c>
      <c r="AH131" s="19"/>
      <c r="AI131" s="20">
        <v>1978339</v>
      </c>
      <c r="AJ131" s="20">
        <v>2665919</v>
      </c>
      <c r="AK131" s="20">
        <v>3688872</v>
      </c>
      <c r="AL131" s="20">
        <v>2757041</v>
      </c>
      <c r="AM131" s="20">
        <v>3088465</v>
      </c>
      <c r="AN131" s="20">
        <v>2595935</v>
      </c>
      <c r="AO131" s="152">
        <v>2962237</v>
      </c>
      <c r="AP131" s="19"/>
      <c r="AQ131" s="20">
        <v>61840</v>
      </c>
      <c r="AR131" s="20">
        <v>101500</v>
      </c>
      <c r="AS131" s="20">
        <v>174470</v>
      </c>
      <c r="AT131" s="20">
        <v>67754</v>
      </c>
      <c r="AU131" s="20">
        <v>150851</v>
      </c>
      <c r="AV131" s="20">
        <v>129797</v>
      </c>
      <c r="AW131" s="21">
        <v>148112</v>
      </c>
      <c r="AX131" s="254">
        <v>466371</v>
      </c>
      <c r="AY131" s="45"/>
      <c r="AZ131" s="46">
        <f t="shared" si="90"/>
        <v>3.1258545678976152E-2</v>
      </c>
      <c r="BA131" s="46">
        <f t="shared" si="91"/>
        <v>3.8073174766375124E-2</v>
      </c>
      <c r="BB131" s="46">
        <f t="shared" si="92"/>
        <v>4.7296300874630513E-2</v>
      </c>
      <c r="BC131" s="46">
        <f t="shared" si="93"/>
        <v>2.4574897507871663E-2</v>
      </c>
      <c r="BD131" s="46">
        <f t="shared" si="119"/>
        <v>4.8843357460745064E-2</v>
      </c>
      <c r="BE131" s="46">
        <f t="shared" si="120"/>
        <v>5.0000096304414404E-2</v>
      </c>
      <c r="BF131" s="153">
        <f t="shared" si="107"/>
        <v>5.0000050637406798E-2</v>
      </c>
      <c r="BG131" s="2" t="s">
        <v>188</v>
      </c>
      <c r="BH131" s="48"/>
      <c r="BI131" s="48">
        <f t="shared" ref="BI131:BL133" si="121">(BA131-AZ131)*100</f>
        <v>0.68146290873989723</v>
      </c>
      <c r="BJ131" s="48">
        <f t="shared" si="121"/>
        <v>0.92231261082553884</v>
      </c>
      <c r="BK131" s="48">
        <f t="shared" si="121"/>
        <v>-2.2721403366758852</v>
      </c>
      <c r="BL131" s="48">
        <f t="shared" si="121"/>
        <v>2.4268459952873402</v>
      </c>
      <c r="BM131" s="48">
        <f>(BE131-BD131)*100</f>
        <v>0.11567388436693402</v>
      </c>
      <c r="BN131" s="154">
        <f t="shared" si="109"/>
        <v>-4.56670076059984E-6</v>
      </c>
      <c r="BO131" s="45">
        <f t="shared" si="118"/>
        <v>4.8183556405353725E-2</v>
      </c>
      <c r="BP131" s="46">
        <f t="shared" si="118"/>
        <v>4.456824512534819E-2</v>
      </c>
      <c r="BQ131" s="46">
        <f t="shared" si="118"/>
        <v>3.0769230769230771E-2</v>
      </c>
      <c r="BR131" s="46">
        <f t="shared" si="118"/>
        <v>8.7499999999999994E-2</v>
      </c>
      <c r="BS131" s="46">
        <f>V131/N131</f>
        <v>9.5505617977528087E-2</v>
      </c>
      <c r="BT131" s="47">
        <f t="shared" si="111"/>
        <v>7.2888888888888892E-2</v>
      </c>
      <c r="BU131" s="261">
        <f t="shared" si="112"/>
        <v>0</v>
      </c>
      <c r="BV131" s="261">
        <f t="shared" si="113"/>
        <v>8.2666666666666666E-2</v>
      </c>
      <c r="BW131" s="261">
        <f t="shared" si="114"/>
        <v>0.15555555555555556</v>
      </c>
      <c r="BX131" s="261">
        <f t="shared" si="115"/>
        <v>0.14901150781941566</v>
      </c>
      <c r="BY131" s="239">
        <f t="shared" si="116"/>
        <v>-2.7657735522904063E-2</v>
      </c>
      <c r="BZ131" s="45" t="s">
        <v>322</v>
      </c>
      <c r="CA131" s="47"/>
      <c r="CB131" s="45" t="s">
        <v>322</v>
      </c>
      <c r="CC131" s="301"/>
      <c r="CD131" s="325"/>
      <c r="CE131" s="127" t="s">
        <v>322</v>
      </c>
      <c r="CF131" s="127" t="s">
        <v>322</v>
      </c>
      <c r="CG131" s="301"/>
    </row>
    <row r="132" spans="1:85" s="11" customFormat="1" x14ac:dyDescent="0.25">
      <c r="A132" s="10"/>
      <c r="B132" s="32" t="s">
        <v>148</v>
      </c>
      <c r="C132" s="33">
        <v>0</v>
      </c>
      <c r="D132" s="34">
        <v>0</v>
      </c>
      <c r="E132" s="34">
        <v>0</v>
      </c>
      <c r="F132" s="34">
        <v>0</v>
      </c>
      <c r="G132" s="34">
        <v>0</v>
      </c>
      <c r="H132" s="35"/>
      <c r="I132" s="36"/>
      <c r="J132" s="33">
        <v>19</v>
      </c>
      <c r="K132" s="34">
        <v>16</v>
      </c>
      <c r="L132" s="34">
        <v>13</v>
      </c>
      <c r="M132" s="34">
        <v>15</v>
      </c>
      <c r="N132" s="34">
        <v>13</v>
      </c>
      <c r="O132" s="72"/>
      <c r="P132" s="33">
        <v>0</v>
      </c>
      <c r="Q132" s="34">
        <v>0</v>
      </c>
      <c r="R132" s="34">
        <v>0</v>
      </c>
      <c r="S132" s="34">
        <v>0</v>
      </c>
      <c r="T132" s="34">
        <v>0</v>
      </c>
      <c r="U132" s="34">
        <v>0</v>
      </c>
      <c r="V132" s="34">
        <v>0</v>
      </c>
      <c r="W132" s="72"/>
      <c r="X132" s="244"/>
      <c r="Y132" s="36"/>
      <c r="Z132" s="33"/>
      <c r="AA132" s="34">
        <v>18.670000000000002</v>
      </c>
      <c r="AB132" s="70">
        <v>21.8</v>
      </c>
      <c r="AC132" s="70">
        <v>21.8</v>
      </c>
      <c r="AD132" s="70">
        <v>21.8</v>
      </c>
      <c r="AE132" s="70">
        <v>21.8</v>
      </c>
      <c r="AF132" s="70">
        <v>21.8</v>
      </c>
      <c r="AG132" s="109"/>
      <c r="AH132" s="37">
        <v>8230.39</v>
      </c>
      <c r="AI132" s="38">
        <v>10270.69</v>
      </c>
      <c r="AJ132" s="38">
        <v>12585.08</v>
      </c>
      <c r="AK132" s="38">
        <v>14068.02</v>
      </c>
      <c r="AL132" s="38">
        <v>14277.35</v>
      </c>
      <c r="AM132" s="38">
        <v>13800</v>
      </c>
      <c r="AN132" s="38">
        <v>13400</v>
      </c>
      <c r="AO132" s="129"/>
      <c r="AP132" s="37">
        <v>1946.94</v>
      </c>
      <c r="AQ132" s="38">
        <v>2996.19</v>
      </c>
      <c r="AR132" s="38">
        <v>3315.92</v>
      </c>
      <c r="AS132" s="38">
        <v>4252.38</v>
      </c>
      <c r="AT132" s="38">
        <v>5368.01</v>
      </c>
      <c r="AU132" s="38">
        <v>4506</v>
      </c>
      <c r="AV132" s="38">
        <v>1960</v>
      </c>
      <c r="AW132" s="39"/>
      <c r="AX132" s="253"/>
      <c r="AY132" s="40">
        <f t="shared" si="89"/>
        <v>0.23655501136641158</v>
      </c>
      <c r="AZ132" s="41">
        <f t="shared" si="90"/>
        <v>0.29172236724114931</v>
      </c>
      <c r="BA132" s="41">
        <f t="shared" si="91"/>
        <v>0.26348024803974229</v>
      </c>
      <c r="BB132" s="41">
        <f t="shared" si="92"/>
        <v>0.30227281451121052</v>
      </c>
      <c r="BC132" s="41">
        <f t="shared" si="93"/>
        <v>0.37598083677993466</v>
      </c>
      <c r="BD132" s="41">
        <f t="shared" si="119"/>
        <v>0.32652173913043481</v>
      </c>
      <c r="BE132" s="41">
        <f t="shared" si="120"/>
        <v>0.14626865671641792</v>
      </c>
      <c r="BF132" s="130"/>
      <c r="BG132" s="33" t="s">
        <v>188</v>
      </c>
      <c r="BH132" s="43">
        <f>(AZ132-AY132)*100</f>
        <v>5.5167355874737725</v>
      </c>
      <c r="BI132" s="43">
        <f t="shared" si="121"/>
        <v>-2.8242119201407014</v>
      </c>
      <c r="BJ132" s="43">
        <f t="shared" si="121"/>
        <v>3.8792566471468226</v>
      </c>
      <c r="BK132" s="43">
        <f t="shared" si="121"/>
        <v>7.3708022268724136</v>
      </c>
      <c r="BL132" s="43">
        <f t="shared" si="121"/>
        <v>-4.9459097649499846</v>
      </c>
      <c r="BM132" s="43">
        <f>(BE132-BD132)*100</f>
        <v>-18.025308241401689</v>
      </c>
      <c r="BN132" s="131"/>
      <c r="BO132" s="40">
        <f t="shared" si="118"/>
        <v>0</v>
      </c>
      <c r="BP132" s="41">
        <f t="shared" si="118"/>
        <v>0</v>
      </c>
      <c r="BQ132" s="41">
        <f t="shared" si="118"/>
        <v>0</v>
      </c>
      <c r="BR132" s="41">
        <f t="shared" si="118"/>
        <v>0</v>
      </c>
      <c r="BS132" s="41">
        <f>V132/N132</f>
        <v>0</v>
      </c>
      <c r="BT132" s="42"/>
      <c r="BU132" s="260"/>
      <c r="BV132" s="260"/>
      <c r="BW132" s="260"/>
      <c r="BX132" s="260"/>
      <c r="BY132" s="290"/>
      <c r="BZ132" s="40"/>
      <c r="CA132" s="42" t="s">
        <v>322</v>
      </c>
      <c r="CB132" s="40"/>
      <c r="CC132" s="300" t="s">
        <v>322</v>
      </c>
      <c r="CD132" s="324"/>
      <c r="CE132" s="294"/>
      <c r="CF132" s="294"/>
      <c r="CG132" s="300"/>
    </row>
    <row r="133" spans="1:85" s="14" customFormat="1" x14ac:dyDescent="0.25">
      <c r="A133" s="13"/>
      <c r="B133" s="225" t="s">
        <v>147</v>
      </c>
      <c r="C133" s="51">
        <v>4</v>
      </c>
      <c r="D133" s="52">
        <v>4</v>
      </c>
      <c r="E133" s="52">
        <v>4</v>
      </c>
      <c r="F133" s="52">
        <v>3</v>
      </c>
      <c r="G133" s="52">
        <v>2</v>
      </c>
      <c r="H133" s="53"/>
      <c r="I133" s="241"/>
      <c r="J133" s="51">
        <v>4</v>
      </c>
      <c r="K133" s="52">
        <v>4</v>
      </c>
      <c r="L133" s="52">
        <v>4</v>
      </c>
      <c r="M133" s="52">
        <v>38</v>
      </c>
      <c r="N133" s="52">
        <v>40</v>
      </c>
      <c r="O133" s="105"/>
      <c r="P133" s="51">
        <v>0</v>
      </c>
      <c r="Q133" s="52">
        <v>0</v>
      </c>
      <c r="R133" s="52">
        <v>0</v>
      </c>
      <c r="S133" s="52">
        <v>0</v>
      </c>
      <c r="T133" s="52">
        <v>0</v>
      </c>
      <c r="U133" s="52">
        <v>0</v>
      </c>
      <c r="V133" s="52">
        <v>0</v>
      </c>
      <c r="W133" s="105"/>
      <c r="X133" s="246"/>
      <c r="Y133" s="241"/>
      <c r="Z133" s="51"/>
      <c r="AA133" s="54">
        <v>17.8</v>
      </c>
      <c r="AB133" s="52">
        <v>26.74</v>
      </c>
      <c r="AC133" s="52">
        <v>31.82</v>
      </c>
      <c r="AD133" s="52">
        <v>31.82</v>
      </c>
      <c r="AE133" s="54">
        <v>31.82</v>
      </c>
      <c r="AF133" s="54">
        <v>31.82</v>
      </c>
      <c r="AG133" s="107"/>
      <c r="AH133" s="191"/>
      <c r="AI133" s="55">
        <v>8301</v>
      </c>
      <c r="AJ133" s="55">
        <v>9460</v>
      </c>
      <c r="AK133" s="55">
        <v>15150</v>
      </c>
      <c r="AL133" s="55">
        <v>16261</v>
      </c>
      <c r="AM133" s="55">
        <v>56862</v>
      </c>
      <c r="AN133" s="55">
        <v>37336</v>
      </c>
      <c r="AO133" s="141"/>
      <c r="AP133" s="191"/>
      <c r="AQ133" s="55">
        <v>2658</v>
      </c>
      <c r="AR133" s="55">
        <v>1598</v>
      </c>
      <c r="AS133" s="55">
        <v>2497</v>
      </c>
      <c r="AT133" s="55">
        <v>4138</v>
      </c>
      <c r="AU133" s="55">
        <v>6752</v>
      </c>
      <c r="AV133" s="55">
        <v>8144</v>
      </c>
      <c r="AW133" s="56"/>
      <c r="AX133" s="255"/>
      <c r="AY133" s="197"/>
      <c r="AZ133" s="57">
        <f t="shared" si="90"/>
        <v>0.32020238525478856</v>
      </c>
      <c r="BA133" s="57">
        <f t="shared" si="91"/>
        <v>0.16892177589852009</v>
      </c>
      <c r="BB133" s="57">
        <f t="shared" si="92"/>
        <v>0.16481848184818482</v>
      </c>
      <c r="BC133" s="57">
        <f t="shared" si="93"/>
        <v>0.25447389459442837</v>
      </c>
      <c r="BD133" s="57">
        <f t="shared" si="119"/>
        <v>0.11874362491646442</v>
      </c>
      <c r="BE133" s="57">
        <f t="shared" si="120"/>
        <v>0.21812727662309836</v>
      </c>
      <c r="BF133" s="136"/>
      <c r="BG133" s="51" t="s">
        <v>188</v>
      </c>
      <c r="BH133" s="59"/>
      <c r="BI133" s="59">
        <f t="shared" si="121"/>
        <v>-15.128060935626847</v>
      </c>
      <c r="BJ133" s="59">
        <f t="shared" si="121"/>
        <v>-0.41032940503352711</v>
      </c>
      <c r="BK133" s="59">
        <f t="shared" si="121"/>
        <v>8.9655412746243552</v>
      </c>
      <c r="BL133" s="59">
        <f t="shared" si="121"/>
        <v>-13.573026967796395</v>
      </c>
      <c r="BM133" s="59">
        <f>(BE133-BD133)*100</f>
        <v>9.9383651706633938</v>
      </c>
      <c r="BN133" s="144"/>
      <c r="BO133" s="197">
        <f t="shared" si="118"/>
        <v>0</v>
      </c>
      <c r="BP133" s="57">
        <f t="shared" si="118"/>
        <v>0</v>
      </c>
      <c r="BQ133" s="57">
        <f t="shared" si="118"/>
        <v>0</v>
      </c>
      <c r="BR133" s="57">
        <f t="shared" si="118"/>
        <v>0</v>
      </c>
      <c r="BS133" s="57">
        <f>V133/N133</f>
        <v>0</v>
      </c>
      <c r="BT133" s="58"/>
      <c r="BU133" s="124"/>
      <c r="BV133" s="124"/>
      <c r="BW133" s="124"/>
      <c r="BX133" s="124"/>
      <c r="BY133" s="291"/>
      <c r="BZ133" s="197"/>
      <c r="CA133" s="58" t="s">
        <v>322</v>
      </c>
      <c r="CB133" s="197"/>
      <c r="CC133" s="302" t="s">
        <v>322</v>
      </c>
      <c r="CD133" s="326"/>
      <c r="CE133" s="126"/>
      <c r="CF133" s="126"/>
      <c r="CG133" s="302"/>
    </row>
    <row r="134" spans="1:85" s="11" customFormat="1" x14ac:dyDescent="0.25">
      <c r="A134" s="10"/>
      <c r="B134" s="71" t="s">
        <v>243</v>
      </c>
      <c r="C134" s="33"/>
      <c r="D134" s="34"/>
      <c r="E134" s="34"/>
      <c r="F134" s="34">
        <v>0</v>
      </c>
      <c r="G134" s="34"/>
      <c r="H134" s="35"/>
      <c r="I134" s="36"/>
      <c r="J134" s="33"/>
      <c r="K134" s="34"/>
      <c r="L134" s="34"/>
      <c r="M134" s="34">
        <v>36</v>
      </c>
      <c r="N134" s="34"/>
      <c r="O134" s="72"/>
      <c r="P134" s="33"/>
      <c r="Q134" s="34"/>
      <c r="R134" s="34"/>
      <c r="S134" s="34"/>
      <c r="T134" s="34"/>
      <c r="U134" s="34">
        <v>0</v>
      </c>
      <c r="V134" s="34"/>
      <c r="W134" s="72"/>
      <c r="X134" s="244"/>
      <c r="Y134" s="36"/>
      <c r="Z134" s="33"/>
      <c r="AA134" s="70"/>
      <c r="AB134" s="34"/>
      <c r="AC134" s="34"/>
      <c r="AD134" s="34"/>
      <c r="AE134" s="70"/>
      <c r="AF134" s="70"/>
      <c r="AG134" s="109"/>
      <c r="AH134" s="37"/>
      <c r="AI134" s="38"/>
      <c r="AJ134" s="38"/>
      <c r="AK134" s="38"/>
      <c r="AL134" s="38"/>
      <c r="AM134" s="38">
        <v>34258</v>
      </c>
      <c r="AN134" s="38"/>
      <c r="AO134" s="129"/>
      <c r="AP134" s="37"/>
      <c r="AQ134" s="38"/>
      <c r="AR134" s="38"/>
      <c r="AS134" s="38"/>
      <c r="AT134" s="38"/>
      <c r="AU134" s="38">
        <v>5667</v>
      </c>
      <c r="AV134" s="38"/>
      <c r="AW134" s="39"/>
      <c r="AX134" s="253"/>
      <c r="AY134" s="40"/>
      <c r="AZ134" s="41"/>
      <c r="BA134" s="41"/>
      <c r="BB134" s="41"/>
      <c r="BC134" s="41"/>
      <c r="BD134" s="41">
        <f t="shared" si="119"/>
        <v>0.16542121548251504</v>
      </c>
      <c r="BE134" s="41"/>
      <c r="BF134" s="130"/>
      <c r="BG134" s="33"/>
      <c r="BH134" s="43"/>
      <c r="BI134" s="43"/>
      <c r="BJ134" s="43"/>
      <c r="BK134" s="43"/>
      <c r="BL134" s="43"/>
      <c r="BM134" s="43"/>
      <c r="BN134" s="131"/>
      <c r="BO134" s="40"/>
      <c r="BP134" s="41"/>
      <c r="BQ134" s="41"/>
      <c r="BR134" s="41">
        <f>U134/M134</f>
        <v>0</v>
      </c>
      <c r="BS134" s="41"/>
      <c r="BT134" s="42"/>
      <c r="BU134" s="260"/>
      <c r="BV134" s="260"/>
      <c r="BW134" s="260"/>
      <c r="BX134" s="260"/>
      <c r="BY134" s="290"/>
      <c r="BZ134" s="40"/>
      <c r="CA134" s="42" t="s">
        <v>322</v>
      </c>
      <c r="CB134" s="40"/>
      <c r="CC134" s="300"/>
      <c r="CD134" s="324"/>
      <c r="CE134" s="294"/>
      <c r="CF134" s="294"/>
      <c r="CG134" s="300"/>
    </row>
    <row r="135" spans="1:85" s="14" customFormat="1" x14ac:dyDescent="0.25">
      <c r="A135" s="13"/>
      <c r="B135" s="50" t="s">
        <v>242</v>
      </c>
      <c r="C135" s="51"/>
      <c r="D135" s="52"/>
      <c r="E135" s="52"/>
      <c r="F135" s="52">
        <v>0</v>
      </c>
      <c r="G135" s="52"/>
      <c r="H135" s="53"/>
      <c r="I135" s="241"/>
      <c r="J135" s="51"/>
      <c r="K135" s="52"/>
      <c r="L135" s="52"/>
      <c r="M135" s="52">
        <v>68</v>
      </c>
      <c r="N135" s="52"/>
      <c r="O135" s="105"/>
      <c r="P135" s="51"/>
      <c r="Q135" s="52"/>
      <c r="R135" s="52"/>
      <c r="S135" s="52"/>
      <c r="T135" s="52"/>
      <c r="U135" s="52">
        <v>25</v>
      </c>
      <c r="V135" s="52"/>
      <c r="W135" s="105"/>
      <c r="X135" s="246"/>
      <c r="Y135" s="241"/>
      <c r="Z135" s="51"/>
      <c r="AA135" s="52"/>
      <c r="AB135" s="52"/>
      <c r="AC135" s="52"/>
      <c r="AD135" s="52"/>
      <c r="AE135" s="54"/>
      <c r="AF135" s="54"/>
      <c r="AG135" s="107"/>
      <c r="AH135" s="191"/>
      <c r="AI135" s="55"/>
      <c r="AJ135" s="55"/>
      <c r="AK135" s="55"/>
      <c r="AL135" s="55"/>
      <c r="AM135" s="55">
        <v>83762</v>
      </c>
      <c r="AN135" s="55"/>
      <c r="AO135" s="141"/>
      <c r="AP135" s="191"/>
      <c r="AQ135" s="55"/>
      <c r="AR135" s="55"/>
      <c r="AS135" s="55"/>
      <c r="AT135" s="55"/>
      <c r="AU135" s="55">
        <v>1873</v>
      </c>
      <c r="AV135" s="55"/>
      <c r="AW135" s="56"/>
      <c r="AX135" s="255"/>
      <c r="AY135" s="197"/>
      <c r="AZ135" s="57"/>
      <c r="BA135" s="57"/>
      <c r="BB135" s="57"/>
      <c r="BC135" s="57"/>
      <c r="BD135" s="57">
        <f t="shared" si="119"/>
        <v>2.2360975143859985E-2</v>
      </c>
      <c r="BE135" s="57"/>
      <c r="BF135" s="136"/>
      <c r="BG135" s="51"/>
      <c r="BH135" s="59"/>
      <c r="BI135" s="59"/>
      <c r="BJ135" s="59"/>
      <c r="BK135" s="59"/>
      <c r="BL135" s="59"/>
      <c r="BM135" s="59"/>
      <c r="BN135" s="144"/>
      <c r="BO135" s="197"/>
      <c r="BP135" s="57"/>
      <c r="BQ135" s="57"/>
      <c r="BR135" s="57">
        <f>U135/M135</f>
        <v>0.36764705882352944</v>
      </c>
      <c r="BS135" s="57"/>
      <c r="BT135" s="58"/>
      <c r="BU135" s="124"/>
      <c r="BV135" s="124"/>
      <c r="BW135" s="124"/>
      <c r="BX135" s="124"/>
      <c r="BY135" s="291"/>
      <c r="BZ135" s="197"/>
      <c r="CA135" s="58" t="s">
        <v>322</v>
      </c>
      <c r="CB135" s="197"/>
      <c r="CC135" s="302"/>
      <c r="CD135" s="326"/>
      <c r="CE135" s="126"/>
      <c r="CF135" s="126"/>
      <c r="CG135" s="302"/>
    </row>
    <row r="136" spans="1:85" s="14" customFormat="1" x14ac:dyDescent="0.25">
      <c r="A136" s="13"/>
      <c r="B136" s="50" t="s">
        <v>146</v>
      </c>
      <c r="C136" s="51">
        <v>0</v>
      </c>
      <c r="D136" s="52">
        <v>0</v>
      </c>
      <c r="E136" s="52">
        <v>0</v>
      </c>
      <c r="F136" s="52">
        <v>0</v>
      </c>
      <c r="G136" s="52">
        <v>0</v>
      </c>
      <c r="H136" s="53"/>
      <c r="I136" s="241"/>
      <c r="J136" s="51">
        <v>48</v>
      </c>
      <c r="K136" s="52">
        <v>61</v>
      </c>
      <c r="L136" s="52">
        <v>53</v>
      </c>
      <c r="M136" s="52">
        <v>73</v>
      </c>
      <c r="N136" s="52">
        <v>71</v>
      </c>
      <c r="O136" s="105"/>
      <c r="P136" s="51"/>
      <c r="Q136" s="52"/>
      <c r="R136" s="52"/>
      <c r="S136" s="52"/>
      <c r="T136" s="52"/>
      <c r="U136" s="52">
        <v>0</v>
      </c>
      <c r="V136" s="52">
        <v>0</v>
      </c>
      <c r="W136" s="105"/>
      <c r="X136" s="246"/>
      <c r="Y136" s="241"/>
      <c r="Z136" s="51" t="s">
        <v>120</v>
      </c>
      <c r="AA136" s="52" t="s">
        <v>285</v>
      </c>
      <c r="AB136" s="52" t="s">
        <v>284</v>
      </c>
      <c r="AC136" s="52" t="s">
        <v>284</v>
      </c>
      <c r="AD136" s="52" t="s">
        <v>284</v>
      </c>
      <c r="AE136" s="52" t="s">
        <v>284</v>
      </c>
      <c r="AF136" s="52" t="s">
        <v>284</v>
      </c>
      <c r="AG136" s="105"/>
      <c r="AH136" s="191">
        <v>18510</v>
      </c>
      <c r="AI136" s="55">
        <v>22326</v>
      </c>
      <c r="AJ136" s="55">
        <v>33401</v>
      </c>
      <c r="AK136" s="55">
        <v>34436</v>
      </c>
      <c r="AL136" s="55">
        <v>35564</v>
      </c>
      <c r="AM136" s="55">
        <v>39048</v>
      </c>
      <c r="AN136" s="55">
        <v>33367</v>
      </c>
      <c r="AO136" s="141"/>
      <c r="AP136" s="191">
        <v>2552</v>
      </c>
      <c r="AQ136" s="55">
        <v>2673</v>
      </c>
      <c r="AR136" s="55">
        <v>3952</v>
      </c>
      <c r="AS136" s="55">
        <v>7148</v>
      </c>
      <c r="AT136" s="55">
        <v>13106</v>
      </c>
      <c r="AU136" s="55">
        <v>12292</v>
      </c>
      <c r="AV136" s="55">
        <v>8241</v>
      </c>
      <c r="AW136" s="56"/>
      <c r="AX136" s="255"/>
      <c r="AY136" s="197">
        <f t="shared" si="89"/>
        <v>0.13787142085359266</v>
      </c>
      <c r="AZ136" s="57">
        <f t="shared" si="90"/>
        <v>0.11972588013974737</v>
      </c>
      <c r="BA136" s="57">
        <f t="shared" si="91"/>
        <v>0.11831981078410826</v>
      </c>
      <c r="BB136" s="57">
        <f t="shared" si="92"/>
        <v>0.20757346962481124</v>
      </c>
      <c r="BC136" s="57">
        <f t="shared" si="93"/>
        <v>0.36851872680238446</v>
      </c>
      <c r="BD136" s="57">
        <f t="shared" si="119"/>
        <v>0.31479205080926037</v>
      </c>
      <c r="BE136" s="57">
        <f t="shared" si="120"/>
        <v>0.24698054964485869</v>
      </c>
      <c r="BF136" s="136"/>
      <c r="BG136" s="51" t="s">
        <v>188</v>
      </c>
      <c r="BH136" s="59">
        <f t="shared" ref="BH136:BM138" si="122">(AZ136-AY136)*100</f>
        <v>-1.814554071384529</v>
      </c>
      <c r="BI136" s="59">
        <f t="shared" si="122"/>
        <v>-0.14060693556391113</v>
      </c>
      <c r="BJ136" s="59">
        <f t="shared" si="122"/>
        <v>8.9253658840702972</v>
      </c>
      <c r="BK136" s="59">
        <f t="shared" si="122"/>
        <v>16.094525717757321</v>
      </c>
      <c r="BL136" s="59">
        <f t="shared" si="122"/>
        <v>-5.3726675993124084</v>
      </c>
      <c r="BM136" s="59">
        <f t="shared" si="122"/>
        <v>-6.781150116440168</v>
      </c>
      <c r="BN136" s="144"/>
      <c r="BO136" s="197">
        <f t="shared" ref="BO136:BQ139" si="123">R136/J136</f>
        <v>0</v>
      </c>
      <c r="BP136" s="57">
        <f t="shared" si="123"/>
        <v>0</v>
      </c>
      <c r="BQ136" s="57">
        <f t="shared" si="123"/>
        <v>0</v>
      </c>
      <c r="BR136" s="57">
        <f>U136/M136</f>
        <v>0</v>
      </c>
      <c r="BS136" s="57">
        <f>V136/N136</f>
        <v>0</v>
      </c>
      <c r="BT136" s="58"/>
      <c r="BU136" s="124"/>
      <c r="BV136" s="124"/>
      <c r="BW136" s="124"/>
      <c r="BX136" s="124"/>
      <c r="BY136" s="291"/>
      <c r="BZ136" s="197"/>
      <c r="CA136" s="58" t="s">
        <v>322</v>
      </c>
      <c r="CB136" s="197"/>
      <c r="CC136" s="302" t="s">
        <v>322</v>
      </c>
      <c r="CD136" s="326"/>
      <c r="CE136" s="126"/>
      <c r="CF136" s="126"/>
      <c r="CG136" s="302"/>
    </row>
    <row r="137" spans="1:85" s="9" customFormat="1" x14ac:dyDescent="0.25">
      <c r="A137" s="12">
        <v>67</v>
      </c>
      <c r="B137" s="17" t="s">
        <v>341</v>
      </c>
      <c r="C137" s="2">
        <v>4</v>
      </c>
      <c r="D137" s="3">
        <v>3</v>
      </c>
      <c r="E137" s="3">
        <v>3</v>
      </c>
      <c r="F137" s="3">
        <v>3</v>
      </c>
      <c r="G137" s="3">
        <v>3</v>
      </c>
      <c r="H137" s="4">
        <v>3</v>
      </c>
      <c r="I137" s="6">
        <v>100</v>
      </c>
      <c r="J137" s="2">
        <v>116</v>
      </c>
      <c r="K137" s="3">
        <v>596</v>
      </c>
      <c r="L137" s="3">
        <v>483</v>
      </c>
      <c r="M137" s="3">
        <v>1815</v>
      </c>
      <c r="N137" s="3">
        <v>1820</v>
      </c>
      <c r="O137" s="104">
        <v>2108</v>
      </c>
      <c r="P137" s="2">
        <v>76</v>
      </c>
      <c r="Q137" s="3">
        <v>63</v>
      </c>
      <c r="R137" s="3">
        <v>94</v>
      </c>
      <c r="S137" s="3">
        <v>136</v>
      </c>
      <c r="T137" s="3">
        <v>79</v>
      </c>
      <c r="U137" s="3">
        <v>68</v>
      </c>
      <c r="V137" s="3">
        <v>74</v>
      </c>
      <c r="W137" s="104">
        <v>87</v>
      </c>
      <c r="X137" s="245">
        <v>151</v>
      </c>
      <c r="Y137" s="6">
        <v>79</v>
      </c>
      <c r="Z137" s="2">
        <v>33.99</v>
      </c>
      <c r="AA137" s="3">
        <f>(33.99+37.12)/2</f>
        <v>35.555</v>
      </c>
      <c r="AB137" s="3">
        <f>(32.73+33.35+33.99+38.38+46.04)/5</f>
        <v>36.897999999999996</v>
      </c>
      <c r="AC137" s="3">
        <f>(53.66+47.75+39.61+38.93+38.25)/5</f>
        <v>43.64</v>
      </c>
      <c r="AD137" s="3">
        <f>(36.87+42.36+43.72+47.84+45.79)/5</f>
        <v>43.315999999999995</v>
      </c>
      <c r="AE137" s="44">
        <v>45.03</v>
      </c>
      <c r="AF137" s="44">
        <v>47.33</v>
      </c>
      <c r="AG137" s="108">
        <v>49.74</v>
      </c>
      <c r="AH137" s="19">
        <v>1025195</v>
      </c>
      <c r="AI137" s="20">
        <v>993122</v>
      </c>
      <c r="AJ137" s="20">
        <v>1295484</v>
      </c>
      <c r="AK137" s="20">
        <v>1797833</v>
      </c>
      <c r="AL137" s="20">
        <v>1753332</v>
      </c>
      <c r="AM137" s="20">
        <v>2020402</v>
      </c>
      <c r="AN137" s="20">
        <v>2098728</v>
      </c>
      <c r="AO137" s="152">
        <v>2321518</v>
      </c>
      <c r="AP137" s="19">
        <v>34803</v>
      </c>
      <c r="AQ137" s="20">
        <v>26632</v>
      </c>
      <c r="AR137" s="20">
        <v>15862</v>
      </c>
      <c r="AS137" s="20">
        <v>112205</v>
      </c>
      <c r="AT137" s="20">
        <v>148169</v>
      </c>
      <c r="AU137" s="20">
        <v>262103</v>
      </c>
      <c r="AV137" s="20">
        <v>116070</v>
      </c>
      <c r="AW137" s="21">
        <v>169636</v>
      </c>
      <c r="AX137" s="254">
        <v>724668</v>
      </c>
      <c r="AY137" s="45">
        <f t="shared" si="89"/>
        <v>3.3947688000819355E-2</v>
      </c>
      <c r="AZ137" s="46">
        <f t="shared" si="90"/>
        <v>2.6816443498381869E-2</v>
      </c>
      <c r="BA137" s="46">
        <f t="shared" si="91"/>
        <v>1.224407248565015E-2</v>
      </c>
      <c r="BB137" s="46">
        <f t="shared" si="92"/>
        <v>6.2411247318299307E-2</v>
      </c>
      <c r="BC137" s="46">
        <f t="shared" si="93"/>
        <v>8.4507098484485538E-2</v>
      </c>
      <c r="BD137" s="46">
        <f t="shared" si="119"/>
        <v>0.12972814321110354</v>
      </c>
      <c r="BE137" s="46">
        <f t="shared" si="120"/>
        <v>5.530492755611971E-2</v>
      </c>
      <c r="BF137" s="153">
        <f t="shared" si="107"/>
        <v>7.3071154305071079E-2</v>
      </c>
      <c r="BG137" s="2" t="s">
        <v>188</v>
      </c>
      <c r="BH137" s="48">
        <f t="shared" si="122"/>
        <v>-0.7131244502437486</v>
      </c>
      <c r="BI137" s="48">
        <f t="shared" si="122"/>
        <v>-1.457237101273172</v>
      </c>
      <c r="BJ137" s="48">
        <f t="shared" si="122"/>
        <v>5.0167174832649151</v>
      </c>
      <c r="BK137" s="48">
        <f t="shared" si="122"/>
        <v>2.2095851166186229</v>
      </c>
      <c r="BL137" s="48">
        <f t="shared" si="122"/>
        <v>4.5221044726618</v>
      </c>
      <c r="BM137" s="48">
        <f t="shared" si="122"/>
        <v>-7.442321565498383</v>
      </c>
      <c r="BN137" s="154">
        <f t="shared" si="109"/>
        <v>1.7766226748951368</v>
      </c>
      <c r="BO137" s="45">
        <f t="shared" si="123"/>
        <v>0.81034482758620685</v>
      </c>
      <c r="BP137" s="46">
        <f t="shared" si="123"/>
        <v>0.22818791946308725</v>
      </c>
      <c r="BQ137" s="46">
        <f t="shared" si="123"/>
        <v>0.16356107660455488</v>
      </c>
      <c r="BR137" s="46">
        <f>U137/M137</f>
        <v>3.7465564738292011E-2</v>
      </c>
      <c r="BS137" s="46">
        <f>V137/N137</f>
        <v>4.0659340659340661E-2</v>
      </c>
      <c r="BT137" s="47">
        <f t="shared" si="111"/>
        <v>4.1271347248576853E-2</v>
      </c>
      <c r="BU137" s="261">
        <f t="shared" si="112"/>
        <v>7.1631878557874756E-2</v>
      </c>
      <c r="BV137" s="261">
        <f t="shared" si="113"/>
        <v>3.747628083491461E-2</v>
      </c>
      <c r="BW137" s="261">
        <f t="shared" si="114"/>
        <v>0.15037950664136623</v>
      </c>
      <c r="BX137" s="261">
        <f t="shared" si="115"/>
        <v>5.0919078808366866E-2</v>
      </c>
      <c r="BY137" s="239">
        <f t="shared" si="116"/>
        <v>0.15824175824175823</v>
      </c>
      <c r="BZ137" s="45"/>
      <c r="CA137" s="47" t="s">
        <v>322</v>
      </c>
      <c r="CB137" s="45"/>
      <c r="CC137" s="301" t="s">
        <v>322</v>
      </c>
      <c r="CD137" s="325"/>
      <c r="CE137" s="127" t="s">
        <v>322</v>
      </c>
      <c r="CF137" s="127"/>
      <c r="CG137" s="301" t="s">
        <v>322</v>
      </c>
    </row>
    <row r="138" spans="1:85" s="9" customFormat="1" x14ac:dyDescent="0.25">
      <c r="A138" s="12"/>
      <c r="B138" s="17" t="s">
        <v>217</v>
      </c>
      <c r="C138" s="2">
        <v>42</v>
      </c>
      <c r="D138" s="3">
        <v>33</v>
      </c>
      <c r="E138" s="3">
        <v>33</v>
      </c>
      <c r="F138" s="3">
        <v>28</v>
      </c>
      <c r="G138" s="3">
        <v>29</v>
      </c>
      <c r="H138" s="4"/>
      <c r="I138" s="6"/>
      <c r="J138" s="2">
        <v>301</v>
      </c>
      <c r="K138" s="3">
        <v>263</v>
      </c>
      <c r="L138" s="3">
        <v>248</v>
      </c>
      <c r="M138" s="3">
        <v>261</v>
      </c>
      <c r="N138" s="3">
        <v>1283</v>
      </c>
      <c r="O138" s="104"/>
      <c r="P138" s="2">
        <v>2</v>
      </c>
      <c r="Q138" s="3">
        <v>1</v>
      </c>
      <c r="R138" s="3">
        <v>3</v>
      </c>
      <c r="S138" s="3">
        <v>0</v>
      </c>
      <c r="T138" s="3">
        <v>28</v>
      </c>
      <c r="U138" s="3">
        <v>30</v>
      </c>
      <c r="V138" s="3">
        <v>57</v>
      </c>
      <c r="W138" s="104"/>
      <c r="X138" s="245"/>
      <c r="Y138" s="6"/>
      <c r="Z138" s="2">
        <f>AVERAGE((23.92+23.91+24.41)/3)</f>
        <v>24.08</v>
      </c>
      <c r="AA138" s="3">
        <v>24.08</v>
      </c>
      <c r="AB138" s="3">
        <f>AVERAGE((31.96+29.23+29.82+40.25+39.28+40)/6)</f>
        <v>35.089999999999996</v>
      </c>
      <c r="AC138" s="3">
        <v>35.090000000000003</v>
      </c>
      <c r="AD138" s="3">
        <v>35.090000000000003</v>
      </c>
      <c r="AE138" s="3">
        <v>35.090000000000003</v>
      </c>
      <c r="AF138" s="3">
        <v>35.090000000000003</v>
      </c>
      <c r="AG138" s="104"/>
      <c r="AH138" s="19">
        <v>273622.38</v>
      </c>
      <c r="AI138" s="20">
        <v>286015.49</v>
      </c>
      <c r="AJ138" s="20">
        <v>327869.62</v>
      </c>
      <c r="AK138" s="20">
        <v>397491.57</v>
      </c>
      <c r="AL138" s="20">
        <v>393754.56</v>
      </c>
      <c r="AM138" s="44">
        <v>369381</v>
      </c>
      <c r="AN138" s="44">
        <v>360529.39</v>
      </c>
      <c r="AO138" s="108"/>
      <c r="AP138" s="19">
        <v>73521.490000000005</v>
      </c>
      <c r="AQ138" s="20">
        <v>67572.06</v>
      </c>
      <c r="AR138" s="20">
        <v>77854.850000000006</v>
      </c>
      <c r="AS138" s="20">
        <v>128271.72</v>
      </c>
      <c r="AT138" s="20">
        <v>163195.20000000001</v>
      </c>
      <c r="AU138" s="20">
        <v>186064</v>
      </c>
      <c r="AV138" s="20">
        <v>176111.52</v>
      </c>
      <c r="AW138" s="21"/>
      <c r="AX138" s="254"/>
      <c r="AY138" s="45">
        <f t="shared" si="89"/>
        <v>0.26869691726239647</v>
      </c>
      <c r="AZ138" s="46">
        <f t="shared" si="90"/>
        <v>0.23625314838717301</v>
      </c>
      <c r="BA138" s="46">
        <f t="shared" si="91"/>
        <v>0.23745673661377961</v>
      </c>
      <c r="BB138" s="46">
        <f t="shared" si="92"/>
        <v>0.32270299468237779</v>
      </c>
      <c r="BC138" s="46">
        <f t="shared" si="93"/>
        <v>0.41445920016773902</v>
      </c>
      <c r="BD138" s="46">
        <f t="shared" si="119"/>
        <v>0.50371838291628424</v>
      </c>
      <c r="BE138" s="46">
        <f t="shared" si="120"/>
        <v>0.4884803427537488</v>
      </c>
      <c r="BF138" s="153"/>
      <c r="BG138" s="2" t="s">
        <v>188</v>
      </c>
      <c r="BH138" s="48">
        <f t="shared" si="122"/>
        <v>-3.2443768875223462</v>
      </c>
      <c r="BI138" s="48">
        <f t="shared" si="122"/>
        <v>0.12035882266066</v>
      </c>
      <c r="BJ138" s="48">
        <f t="shared" si="122"/>
        <v>8.5246258068598166</v>
      </c>
      <c r="BK138" s="48">
        <f t="shared" si="122"/>
        <v>9.1756205485361235</v>
      </c>
      <c r="BL138" s="48">
        <f t="shared" si="122"/>
        <v>8.9259182748545225</v>
      </c>
      <c r="BM138" s="48">
        <f t="shared" si="122"/>
        <v>-1.5238040162535438</v>
      </c>
      <c r="BN138" s="154"/>
      <c r="BO138" s="45">
        <f t="shared" si="123"/>
        <v>9.9667774086378731E-3</v>
      </c>
      <c r="BP138" s="46">
        <f t="shared" si="123"/>
        <v>0</v>
      </c>
      <c r="BQ138" s="46">
        <f t="shared" si="123"/>
        <v>0.11290322580645161</v>
      </c>
      <c r="BR138" s="46">
        <f>U138/M138</f>
        <v>0.11494252873563218</v>
      </c>
      <c r="BS138" s="46">
        <f>V138/N138</f>
        <v>4.4427123928293066E-2</v>
      </c>
      <c r="BT138" s="47"/>
      <c r="BU138" s="261"/>
      <c r="BV138" s="261"/>
      <c r="BW138" s="261"/>
      <c r="BX138" s="261"/>
      <c r="BY138" s="239"/>
      <c r="BZ138" s="45"/>
      <c r="CA138" s="47" t="s">
        <v>322</v>
      </c>
      <c r="CB138" s="45"/>
      <c r="CC138" s="301" t="s">
        <v>322</v>
      </c>
      <c r="CD138" s="325"/>
      <c r="CE138" s="127"/>
      <c r="CF138" s="127"/>
      <c r="CG138" s="301"/>
    </row>
    <row r="139" spans="1:85" s="9" customFormat="1" x14ac:dyDescent="0.25">
      <c r="A139" s="12">
        <v>68</v>
      </c>
      <c r="B139" s="17" t="s">
        <v>33</v>
      </c>
      <c r="C139" s="2">
        <v>24</v>
      </c>
      <c r="D139" s="3">
        <v>24</v>
      </c>
      <c r="E139" s="3">
        <v>24</v>
      </c>
      <c r="F139" s="3"/>
      <c r="G139" s="3"/>
      <c r="H139" s="4">
        <v>26</v>
      </c>
      <c r="I139" s="6">
        <v>16</v>
      </c>
      <c r="J139" s="2">
        <v>159</v>
      </c>
      <c r="K139" s="3">
        <v>181</v>
      </c>
      <c r="L139" s="3">
        <v>225</v>
      </c>
      <c r="M139" s="3"/>
      <c r="N139" s="3"/>
      <c r="O139" s="104">
        <v>155</v>
      </c>
      <c r="P139" s="2">
        <v>5</v>
      </c>
      <c r="Q139" s="3">
        <v>0</v>
      </c>
      <c r="R139" s="3">
        <v>1</v>
      </c>
      <c r="S139" s="3">
        <v>4</v>
      </c>
      <c r="T139" s="3">
        <v>1</v>
      </c>
      <c r="U139" s="3"/>
      <c r="V139" s="3"/>
      <c r="W139" s="104">
        <v>18</v>
      </c>
      <c r="X139" s="245">
        <v>96</v>
      </c>
      <c r="Y139" s="6">
        <v>24</v>
      </c>
      <c r="Z139" s="2">
        <v>24.16</v>
      </c>
      <c r="AA139" s="3">
        <v>24.16</v>
      </c>
      <c r="AB139" s="3">
        <v>37.93</v>
      </c>
      <c r="AC139" s="3">
        <v>36.07</v>
      </c>
      <c r="AD139" s="3">
        <v>38.89</v>
      </c>
      <c r="AE139" s="44"/>
      <c r="AF139" s="44"/>
      <c r="AG139" s="108">
        <v>44.71</v>
      </c>
      <c r="AH139" s="19">
        <v>133398.19</v>
      </c>
      <c r="AI139" s="20">
        <v>129665.48</v>
      </c>
      <c r="AJ139" s="20">
        <v>161389.82999999999</v>
      </c>
      <c r="AK139" s="20">
        <v>200681.78</v>
      </c>
      <c r="AL139" s="20">
        <v>178496.23</v>
      </c>
      <c r="AM139" s="20"/>
      <c r="AN139" s="20"/>
      <c r="AO139" s="152">
        <v>218953.37</v>
      </c>
      <c r="AP139" s="19">
        <v>8005.55</v>
      </c>
      <c r="AQ139" s="20">
        <v>8602.01</v>
      </c>
      <c r="AR139" s="20">
        <v>13171.77</v>
      </c>
      <c r="AS139" s="20">
        <v>20207.46</v>
      </c>
      <c r="AT139" s="20">
        <v>32141.18</v>
      </c>
      <c r="AU139" s="20"/>
      <c r="AV139" s="20"/>
      <c r="AW139" s="21">
        <v>25521.17</v>
      </c>
      <c r="AX139" s="254">
        <v>44301.64</v>
      </c>
      <c r="AY139" s="45">
        <f t="shared" si="89"/>
        <v>6.0012433452058082E-2</v>
      </c>
      <c r="AZ139" s="46">
        <f t="shared" si="90"/>
        <v>6.6340015862355967E-2</v>
      </c>
      <c r="BA139" s="46">
        <f t="shared" si="91"/>
        <v>8.1614622185301272E-2</v>
      </c>
      <c r="BB139" s="46">
        <f t="shared" si="92"/>
        <v>0.100694044073159</v>
      </c>
      <c r="BC139" s="46">
        <f t="shared" si="93"/>
        <v>0.18006643613705453</v>
      </c>
      <c r="BD139" s="46"/>
      <c r="BE139" s="46"/>
      <c r="BF139" s="153">
        <f t="shared" si="107"/>
        <v>0.11655984102916525</v>
      </c>
      <c r="BG139" s="2" t="s">
        <v>188</v>
      </c>
      <c r="BH139" s="48">
        <f t="shared" ref="BH139:BK141" si="124">(AZ139-AY139)*100</f>
        <v>0.63275824102978839</v>
      </c>
      <c r="BI139" s="48">
        <f t="shared" si="124"/>
        <v>1.5274606322945306</v>
      </c>
      <c r="BJ139" s="48">
        <f t="shared" si="124"/>
        <v>1.907942188785773</v>
      </c>
      <c r="BK139" s="48">
        <f t="shared" si="124"/>
        <v>7.9372392063895525</v>
      </c>
      <c r="BL139" s="48"/>
      <c r="BM139" s="48"/>
      <c r="BN139" s="154"/>
      <c r="BO139" s="45">
        <f t="shared" si="123"/>
        <v>6.2893081761006293E-3</v>
      </c>
      <c r="BP139" s="46">
        <f t="shared" si="123"/>
        <v>2.2099447513812154E-2</v>
      </c>
      <c r="BQ139" s="46">
        <f t="shared" si="123"/>
        <v>4.4444444444444444E-3</v>
      </c>
      <c r="BR139" s="46"/>
      <c r="BS139" s="46"/>
      <c r="BT139" s="47">
        <f t="shared" si="111"/>
        <v>0.11612903225806452</v>
      </c>
      <c r="BU139" s="261">
        <f t="shared" si="112"/>
        <v>0.61935483870967745</v>
      </c>
      <c r="BV139" s="261">
        <f t="shared" si="113"/>
        <v>0.15483870967741936</v>
      </c>
      <c r="BW139" s="261">
        <f t="shared" si="114"/>
        <v>0.89032258064516134</v>
      </c>
      <c r="BX139" s="261"/>
      <c r="BY139" s="239"/>
      <c r="BZ139" s="45"/>
      <c r="CA139" s="47"/>
      <c r="CB139" s="45"/>
      <c r="CC139" s="301"/>
      <c r="CD139" s="325" t="s">
        <v>322</v>
      </c>
      <c r="CE139" s="127"/>
      <c r="CF139" s="127" t="s">
        <v>322</v>
      </c>
      <c r="CG139" s="301"/>
    </row>
    <row r="140" spans="1:85" s="14" customFormat="1" x14ac:dyDescent="0.25">
      <c r="A140" s="13"/>
      <c r="B140" s="50" t="s">
        <v>149</v>
      </c>
      <c r="C140" s="51">
        <v>9</v>
      </c>
      <c r="D140" s="52">
        <v>11</v>
      </c>
      <c r="E140" s="52">
        <v>11</v>
      </c>
      <c r="F140" s="52"/>
      <c r="G140" s="52"/>
      <c r="H140" s="53">
        <v>0</v>
      </c>
      <c r="I140" s="241">
        <v>14</v>
      </c>
      <c r="J140" s="51"/>
      <c r="K140" s="52"/>
      <c r="L140" s="52"/>
      <c r="M140" s="52"/>
      <c r="N140" s="52"/>
      <c r="O140" s="105">
        <v>138</v>
      </c>
      <c r="P140" s="51">
        <v>10</v>
      </c>
      <c r="Q140" s="52">
        <v>6</v>
      </c>
      <c r="R140" s="52">
        <v>13</v>
      </c>
      <c r="S140" s="52">
        <v>6</v>
      </c>
      <c r="T140" s="52">
        <v>12</v>
      </c>
      <c r="U140" s="52"/>
      <c r="V140" s="52"/>
      <c r="W140" s="105">
        <v>10</v>
      </c>
      <c r="X140" s="246">
        <v>40</v>
      </c>
      <c r="Y140" s="241">
        <v>70</v>
      </c>
      <c r="Z140" s="51">
        <v>25.55</v>
      </c>
      <c r="AA140" s="52">
        <v>26.13</v>
      </c>
      <c r="AB140" s="52">
        <v>61.06</v>
      </c>
      <c r="AC140" s="52">
        <v>50.35</v>
      </c>
      <c r="AD140" s="52">
        <v>43.34</v>
      </c>
      <c r="AE140" s="54"/>
      <c r="AF140" s="54"/>
      <c r="AG140" s="107">
        <v>58.95</v>
      </c>
      <c r="AH140" s="191">
        <v>52545.54</v>
      </c>
      <c r="AI140" s="55">
        <v>55163.99</v>
      </c>
      <c r="AJ140" s="55">
        <v>59753.62</v>
      </c>
      <c r="AK140" s="55">
        <v>81358.539999999994</v>
      </c>
      <c r="AL140" s="55">
        <v>106214.18</v>
      </c>
      <c r="AM140" s="55"/>
      <c r="AN140" s="55"/>
      <c r="AO140" s="141">
        <v>132403</v>
      </c>
      <c r="AP140" s="191">
        <v>2938.33</v>
      </c>
      <c r="AQ140" s="55">
        <v>721.27</v>
      </c>
      <c r="AR140" s="55">
        <v>2503.15</v>
      </c>
      <c r="AS140" s="55">
        <v>13840.12</v>
      </c>
      <c r="AT140" s="55">
        <v>24197.52</v>
      </c>
      <c r="AU140" s="55"/>
      <c r="AV140" s="55"/>
      <c r="AW140" s="56">
        <v>27102</v>
      </c>
      <c r="AX140" s="255">
        <v>43546</v>
      </c>
      <c r="AY140" s="197">
        <f t="shared" si="89"/>
        <v>5.5919684144458311E-2</v>
      </c>
      <c r="AZ140" s="57">
        <f t="shared" si="90"/>
        <v>1.3075015059643076E-2</v>
      </c>
      <c r="BA140" s="57">
        <f t="shared" si="91"/>
        <v>4.1891185839452068E-2</v>
      </c>
      <c r="BB140" s="57">
        <f t="shared" si="92"/>
        <v>0.1701126888461863</v>
      </c>
      <c r="BC140" s="57">
        <f t="shared" si="93"/>
        <v>0.22781816891115669</v>
      </c>
      <c r="BD140" s="57"/>
      <c r="BE140" s="57"/>
      <c r="BF140" s="136">
        <f t="shared" si="107"/>
        <v>0.20469324713186257</v>
      </c>
      <c r="BG140" s="51" t="s">
        <v>188</v>
      </c>
      <c r="BH140" s="59">
        <f t="shared" si="124"/>
        <v>-4.284466908481523</v>
      </c>
      <c r="BI140" s="59">
        <f t="shared" si="124"/>
        <v>2.8816170779808989</v>
      </c>
      <c r="BJ140" s="59">
        <f t="shared" si="124"/>
        <v>12.822150300673425</v>
      </c>
      <c r="BK140" s="59">
        <f t="shared" si="124"/>
        <v>5.7705480064970391</v>
      </c>
      <c r="BL140" s="59"/>
      <c r="BM140" s="59"/>
      <c r="BN140" s="144"/>
      <c r="BO140" s="197"/>
      <c r="BP140" s="57"/>
      <c r="BQ140" s="57"/>
      <c r="BR140" s="57"/>
      <c r="BS140" s="57"/>
      <c r="BT140" s="58">
        <f t="shared" si="111"/>
        <v>7.2463768115942032E-2</v>
      </c>
      <c r="BU140" s="124">
        <f t="shared" si="112"/>
        <v>0.28985507246376813</v>
      </c>
      <c r="BV140" s="124">
        <f t="shared" si="113"/>
        <v>0.50724637681159424</v>
      </c>
      <c r="BW140" s="124">
        <f t="shared" si="114"/>
        <v>0.86956521739130432</v>
      </c>
      <c r="BX140" s="124"/>
      <c r="BY140" s="291"/>
      <c r="BZ140" s="197"/>
      <c r="CA140" s="58"/>
      <c r="CB140" s="197"/>
      <c r="CC140" s="302"/>
      <c r="CD140" s="326"/>
      <c r="CE140" s="126" t="s">
        <v>322</v>
      </c>
      <c r="CF140" s="126"/>
      <c r="CG140" s="302" t="s">
        <v>322</v>
      </c>
    </row>
    <row r="141" spans="1:85" s="22" customFormat="1" x14ac:dyDescent="0.25">
      <c r="A141" s="13">
        <v>69</v>
      </c>
      <c r="B141" s="50" t="s">
        <v>34</v>
      </c>
      <c r="C141" s="51">
        <v>0</v>
      </c>
      <c r="D141" s="52">
        <v>0</v>
      </c>
      <c r="E141" s="52">
        <v>0</v>
      </c>
      <c r="F141" s="52"/>
      <c r="G141" s="52"/>
      <c r="H141" s="53">
        <v>0</v>
      </c>
      <c r="I141" s="241">
        <v>36</v>
      </c>
      <c r="J141" s="51">
        <v>1</v>
      </c>
      <c r="K141" s="52">
        <v>1</v>
      </c>
      <c r="L141" s="52">
        <v>0</v>
      </c>
      <c r="M141" s="52"/>
      <c r="N141" s="52"/>
      <c r="O141" s="105">
        <v>86</v>
      </c>
      <c r="P141" s="51">
        <v>0</v>
      </c>
      <c r="Q141" s="52">
        <v>0</v>
      </c>
      <c r="R141" s="52">
        <v>0</v>
      </c>
      <c r="S141" s="52">
        <v>0</v>
      </c>
      <c r="T141" s="52">
        <v>0</v>
      </c>
      <c r="U141" s="52"/>
      <c r="V141" s="52"/>
      <c r="W141" s="105">
        <v>0</v>
      </c>
      <c r="X141" s="246">
        <v>0</v>
      </c>
      <c r="Y141" s="241">
        <v>13</v>
      </c>
      <c r="Z141" s="51"/>
      <c r="AA141" s="52"/>
      <c r="AB141" s="52"/>
      <c r="AC141" s="52"/>
      <c r="AD141" s="52"/>
      <c r="AE141" s="54"/>
      <c r="AF141" s="54"/>
      <c r="AG141" s="107" t="s">
        <v>120</v>
      </c>
      <c r="AH141" s="51">
        <v>533</v>
      </c>
      <c r="AI141" s="52">
        <v>533</v>
      </c>
      <c r="AJ141" s="52">
        <v>674</v>
      </c>
      <c r="AK141" s="55">
        <v>674</v>
      </c>
      <c r="AL141" s="55">
        <v>674</v>
      </c>
      <c r="AM141" s="55"/>
      <c r="AN141" s="55"/>
      <c r="AO141" s="141">
        <v>38838</v>
      </c>
      <c r="AP141" s="191">
        <v>0</v>
      </c>
      <c r="AQ141" s="55">
        <v>0</v>
      </c>
      <c r="AR141" s="55">
        <v>108</v>
      </c>
      <c r="AS141" s="55">
        <v>111</v>
      </c>
      <c r="AT141" s="55">
        <v>10</v>
      </c>
      <c r="AU141" s="55"/>
      <c r="AV141" s="55"/>
      <c r="AW141" s="56">
        <v>2065</v>
      </c>
      <c r="AX141" s="255">
        <v>19561</v>
      </c>
      <c r="AY141" s="197">
        <f t="shared" ref="AY141:BC142" si="125">AP141/AH141</f>
        <v>0</v>
      </c>
      <c r="AZ141" s="57">
        <f t="shared" si="125"/>
        <v>0</v>
      </c>
      <c r="BA141" s="57">
        <f t="shared" si="125"/>
        <v>0.16023738872403562</v>
      </c>
      <c r="BB141" s="57">
        <f t="shared" si="125"/>
        <v>0.16468842729970326</v>
      </c>
      <c r="BC141" s="57">
        <f t="shared" si="125"/>
        <v>1.483679525222552E-2</v>
      </c>
      <c r="BD141" s="57"/>
      <c r="BE141" s="57"/>
      <c r="BF141" s="136">
        <f t="shared" si="107"/>
        <v>5.3169576188269223E-2</v>
      </c>
      <c r="BG141" s="51" t="s">
        <v>188</v>
      </c>
      <c r="BH141" s="59">
        <f t="shared" si="124"/>
        <v>0</v>
      </c>
      <c r="BI141" s="59">
        <f t="shared" si="124"/>
        <v>16.023738872403563</v>
      </c>
      <c r="BJ141" s="59">
        <f t="shared" si="124"/>
        <v>0.44510385756676429</v>
      </c>
      <c r="BK141" s="59">
        <f t="shared" si="124"/>
        <v>-14.985163204747773</v>
      </c>
      <c r="BL141" s="59"/>
      <c r="BM141" s="59"/>
      <c r="BN141" s="144"/>
      <c r="BO141" s="197">
        <f t="shared" ref="BO141:BP144" si="126">R141/J141</f>
        <v>0</v>
      </c>
      <c r="BP141" s="57">
        <f t="shared" si="126"/>
        <v>0</v>
      </c>
      <c r="BQ141" s="57"/>
      <c r="BR141" s="57"/>
      <c r="BS141" s="57"/>
      <c r="BT141" s="58">
        <f t="shared" si="111"/>
        <v>0</v>
      </c>
      <c r="BU141" s="124">
        <f t="shared" si="112"/>
        <v>0</v>
      </c>
      <c r="BV141" s="124">
        <f t="shared" si="113"/>
        <v>0.15116279069767441</v>
      </c>
      <c r="BW141" s="124">
        <f t="shared" si="114"/>
        <v>0.15116279069767441</v>
      </c>
      <c r="BX141" s="124"/>
      <c r="BY141" s="291"/>
      <c r="BZ141" s="197"/>
      <c r="CA141" s="58"/>
      <c r="CB141" s="197"/>
      <c r="CC141" s="304"/>
      <c r="CD141" s="328"/>
      <c r="CE141" s="52" t="s">
        <v>322</v>
      </c>
      <c r="CF141" s="52"/>
      <c r="CG141" s="53" t="s">
        <v>322</v>
      </c>
    </row>
    <row r="142" spans="1:85" s="22" customFormat="1" x14ac:dyDescent="0.25">
      <c r="A142" s="13"/>
      <c r="B142" s="50" t="s">
        <v>228</v>
      </c>
      <c r="C142" s="51">
        <v>0</v>
      </c>
      <c r="D142" s="52">
        <v>0</v>
      </c>
      <c r="E142" s="52">
        <v>0</v>
      </c>
      <c r="F142" s="52"/>
      <c r="G142" s="52"/>
      <c r="H142" s="53"/>
      <c r="I142" s="241"/>
      <c r="J142" s="51">
        <v>17</v>
      </c>
      <c r="K142" s="52">
        <v>34</v>
      </c>
      <c r="L142" s="52">
        <v>44</v>
      </c>
      <c r="M142" s="52"/>
      <c r="N142" s="52"/>
      <c r="O142" s="105"/>
      <c r="P142" s="51">
        <v>0</v>
      </c>
      <c r="Q142" s="52">
        <v>0</v>
      </c>
      <c r="R142" s="52">
        <v>0</v>
      </c>
      <c r="S142" s="52">
        <v>0</v>
      </c>
      <c r="T142" s="52">
        <v>0</v>
      </c>
      <c r="U142" s="52"/>
      <c r="V142" s="52"/>
      <c r="W142" s="105"/>
      <c r="X142" s="246"/>
      <c r="Y142" s="241"/>
      <c r="Z142" s="51"/>
      <c r="AA142" s="52"/>
      <c r="AB142" s="52"/>
      <c r="AC142" s="52"/>
      <c r="AD142" s="52"/>
      <c r="AE142" s="54"/>
      <c r="AF142" s="54"/>
      <c r="AG142" s="107"/>
      <c r="AH142" s="191">
        <v>14092</v>
      </c>
      <c r="AI142" s="55">
        <v>14092</v>
      </c>
      <c r="AJ142" s="55">
        <v>14092</v>
      </c>
      <c r="AK142" s="55">
        <v>14092</v>
      </c>
      <c r="AL142" s="55">
        <v>14092</v>
      </c>
      <c r="AM142" s="55"/>
      <c r="AN142" s="55"/>
      <c r="AO142" s="141"/>
      <c r="AP142" s="191">
        <v>3964</v>
      </c>
      <c r="AQ142" s="55">
        <v>3521</v>
      </c>
      <c r="AR142" s="55">
        <v>3320</v>
      </c>
      <c r="AS142" s="55">
        <v>3982</v>
      </c>
      <c r="AT142" s="55">
        <v>3642</v>
      </c>
      <c r="AU142" s="55"/>
      <c r="AV142" s="55"/>
      <c r="AW142" s="56"/>
      <c r="AX142" s="255"/>
      <c r="AY142" s="197">
        <f t="shared" si="125"/>
        <v>0.28129435140505249</v>
      </c>
      <c r="AZ142" s="57">
        <f t="shared" si="125"/>
        <v>0.24985807550383196</v>
      </c>
      <c r="BA142" s="57">
        <f t="shared" si="125"/>
        <v>0.23559466363894407</v>
      </c>
      <c r="BB142" s="57">
        <f t="shared" si="125"/>
        <v>0.28257167187056487</v>
      </c>
      <c r="BC142" s="57">
        <f t="shared" si="125"/>
        <v>0.25844450752199832</v>
      </c>
      <c r="BD142" s="57"/>
      <c r="BE142" s="57"/>
      <c r="BF142" s="136"/>
      <c r="BG142" s="51"/>
      <c r="BH142" s="59">
        <f>(AZ142-AY142)*100</f>
        <v>-3.143627590122053</v>
      </c>
      <c r="BI142" s="59">
        <f>(BA142-AZ142)*100</f>
        <v>-1.4263411864887887</v>
      </c>
      <c r="BJ142" s="59">
        <f>(BB142-BA142)*100</f>
        <v>4.6977008231620792</v>
      </c>
      <c r="BK142" s="59">
        <f>(BC142-BB142)*100</f>
        <v>-2.4127164348566543</v>
      </c>
      <c r="BL142" s="59"/>
      <c r="BM142" s="59"/>
      <c r="BN142" s="144"/>
      <c r="BO142" s="197">
        <f>R142/J142</f>
        <v>0</v>
      </c>
      <c r="BP142" s="57">
        <f>S142/K142</f>
        <v>0</v>
      </c>
      <c r="BQ142" s="57">
        <f>T142/L142</f>
        <v>0</v>
      </c>
      <c r="BR142" s="57"/>
      <c r="BS142" s="57"/>
      <c r="BT142" s="58"/>
      <c r="BU142" s="124"/>
      <c r="BV142" s="124"/>
      <c r="BW142" s="124"/>
      <c r="BX142" s="124"/>
      <c r="BY142" s="291"/>
      <c r="BZ142" s="197"/>
      <c r="CA142" s="58"/>
      <c r="CB142" s="197"/>
      <c r="CC142" s="304"/>
      <c r="CD142" s="328"/>
      <c r="CE142" s="296"/>
      <c r="CF142" s="296"/>
      <c r="CG142" s="304"/>
    </row>
    <row r="143" spans="1:85" s="14" customFormat="1" x14ac:dyDescent="0.25">
      <c r="A143" s="13">
        <v>70</v>
      </c>
      <c r="B143" s="50" t="s">
        <v>150</v>
      </c>
      <c r="C143" s="51">
        <v>0</v>
      </c>
      <c r="D143" s="52">
        <v>0</v>
      </c>
      <c r="E143" s="52">
        <v>0</v>
      </c>
      <c r="F143" s="52">
        <v>6</v>
      </c>
      <c r="G143" s="52">
        <v>0</v>
      </c>
      <c r="H143" s="53">
        <v>0</v>
      </c>
      <c r="I143" s="241">
        <v>6</v>
      </c>
      <c r="J143" s="51">
        <v>35</v>
      </c>
      <c r="K143" s="52">
        <v>51</v>
      </c>
      <c r="L143" s="52">
        <v>36</v>
      </c>
      <c r="M143" s="52">
        <v>35</v>
      </c>
      <c r="N143" s="52">
        <v>20</v>
      </c>
      <c r="O143" s="105">
        <v>23</v>
      </c>
      <c r="P143" s="51">
        <v>7</v>
      </c>
      <c r="Q143" s="52">
        <v>0</v>
      </c>
      <c r="R143" s="52">
        <v>12</v>
      </c>
      <c r="S143" s="52">
        <v>0</v>
      </c>
      <c r="T143" s="52">
        <v>0</v>
      </c>
      <c r="U143" s="52">
        <v>7</v>
      </c>
      <c r="V143" s="52">
        <v>3</v>
      </c>
      <c r="W143" s="105">
        <v>3</v>
      </c>
      <c r="X143" s="246">
        <v>0</v>
      </c>
      <c r="Y143" s="241">
        <v>4</v>
      </c>
      <c r="Z143" s="51"/>
      <c r="AA143" s="52">
        <v>25.98</v>
      </c>
      <c r="AB143" s="52">
        <v>31.18</v>
      </c>
      <c r="AC143" s="52">
        <v>36.369999999999997</v>
      </c>
      <c r="AD143" s="52">
        <v>34.56</v>
      </c>
      <c r="AE143" s="52">
        <v>34.56</v>
      </c>
      <c r="AF143" s="52">
        <v>35.47</v>
      </c>
      <c r="AG143" s="105">
        <v>36.17</v>
      </c>
      <c r="AH143" s="191"/>
      <c r="AI143" s="55"/>
      <c r="AJ143" s="55"/>
      <c r="AK143" s="55">
        <v>35881</v>
      </c>
      <c r="AL143" s="55">
        <v>33804</v>
      </c>
      <c r="AM143" s="55">
        <v>36795</v>
      </c>
      <c r="AN143" s="55">
        <v>37323</v>
      </c>
      <c r="AO143" s="141">
        <v>39452</v>
      </c>
      <c r="AP143" s="191"/>
      <c r="AQ143" s="55"/>
      <c r="AR143" s="55"/>
      <c r="AS143" s="55">
        <v>3051</v>
      </c>
      <c r="AT143" s="55">
        <v>5023</v>
      </c>
      <c r="AU143" s="55">
        <v>3935</v>
      </c>
      <c r="AV143" s="55">
        <v>3347</v>
      </c>
      <c r="AW143" s="56">
        <v>3120</v>
      </c>
      <c r="AX143" s="255">
        <v>5816</v>
      </c>
      <c r="AY143" s="197"/>
      <c r="AZ143" s="57"/>
      <c r="BA143" s="57"/>
      <c r="BB143" s="57">
        <f t="shared" si="92"/>
        <v>8.5031074942169951E-2</v>
      </c>
      <c r="BC143" s="57">
        <f t="shared" si="93"/>
        <v>0.14859188261744172</v>
      </c>
      <c r="BD143" s="57">
        <f t="shared" si="119"/>
        <v>0.10694387824432668</v>
      </c>
      <c r="BE143" s="57">
        <f t="shared" si="120"/>
        <v>8.9676606917986235E-2</v>
      </c>
      <c r="BF143" s="136">
        <f t="shared" si="107"/>
        <v>7.9083443171448844E-2</v>
      </c>
      <c r="BG143" s="51" t="s">
        <v>188</v>
      </c>
      <c r="BH143" s="59"/>
      <c r="BI143" s="59"/>
      <c r="BJ143" s="59"/>
      <c r="BK143" s="59">
        <f t="shared" ref="BK143:BM144" si="127">(BC143-BB143)*100</f>
        <v>6.3560807675271764</v>
      </c>
      <c r="BL143" s="59">
        <f t="shared" si="127"/>
        <v>-4.164800437311504</v>
      </c>
      <c r="BM143" s="59">
        <f t="shared" si="127"/>
        <v>-1.7267271326340441</v>
      </c>
      <c r="BN143" s="144">
        <f t="shared" si="109"/>
        <v>-1.0593163746537391</v>
      </c>
      <c r="BO143" s="197">
        <f t="shared" si="126"/>
        <v>0.34285714285714286</v>
      </c>
      <c r="BP143" s="57">
        <f t="shared" si="126"/>
        <v>0</v>
      </c>
      <c r="BQ143" s="57">
        <f t="shared" ref="BQ143:BS144" si="128">T143/L143</f>
        <v>0</v>
      </c>
      <c r="BR143" s="57">
        <f t="shared" si="128"/>
        <v>0.2</v>
      </c>
      <c r="BS143" s="57">
        <f t="shared" si="128"/>
        <v>0.15</v>
      </c>
      <c r="BT143" s="58">
        <f t="shared" si="111"/>
        <v>0.13043478260869565</v>
      </c>
      <c r="BU143" s="124">
        <f t="shared" si="112"/>
        <v>0</v>
      </c>
      <c r="BV143" s="124">
        <f t="shared" si="113"/>
        <v>0.17391304347826086</v>
      </c>
      <c r="BW143" s="124">
        <f t="shared" si="114"/>
        <v>0.30434782608695654</v>
      </c>
      <c r="BX143" s="124">
        <f t="shared" si="115"/>
        <v>1.9734987313222523E-2</v>
      </c>
      <c r="BY143" s="291">
        <f t="shared" si="116"/>
        <v>0.15</v>
      </c>
      <c r="BZ143" s="197"/>
      <c r="CA143" s="58" t="s">
        <v>322</v>
      </c>
      <c r="CB143" s="197"/>
      <c r="CC143" s="302" t="s">
        <v>322</v>
      </c>
      <c r="CD143" s="326"/>
      <c r="CE143" s="126" t="s">
        <v>322</v>
      </c>
      <c r="CF143" s="126"/>
      <c r="CG143" s="302" t="s">
        <v>322</v>
      </c>
    </row>
    <row r="144" spans="1:85" s="11" customFormat="1" x14ac:dyDescent="0.25">
      <c r="A144" s="10"/>
      <c r="B144" s="32" t="s">
        <v>151</v>
      </c>
      <c r="C144" s="33">
        <v>0</v>
      </c>
      <c r="D144" s="34">
        <v>0</v>
      </c>
      <c r="E144" s="34">
        <v>0</v>
      </c>
      <c r="F144" s="34">
        <v>3</v>
      </c>
      <c r="G144" s="34">
        <v>3</v>
      </c>
      <c r="H144" s="35">
        <v>0</v>
      </c>
      <c r="I144" s="36">
        <v>3</v>
      </c>
      <c r="J144" s="33">
        <v>1</v>
      </c>
      <c r="K144" s="34">
        <v>7</v>
      </c>
      <c r="L144" s="34">
        <v>13</v>
      </c>
      <c r="M144" s="34">
        <v>18</v>
      </c>
      <c r="N144" s="34">
        <v>12</v>
      </c>
      <c r="O144" s="72">
        <v>16</v>
      </c>
      <c r="P144" s="33"/>
      <c r="Q144" s="34"/>
      <c r="R144" s="34">
        <v>1</v>
      </c>
      <c r="S144" s="34">
        <v>1</v>
      </c>
      <c r="T144" s="34"/>
      <c r="U144" s="34">
        <v>1</v>
      </c>
      <c r="V144" s="34">
        <v>1</v>
      </c>
      <c r="W144" s="72">
        <v>1</v>
      </c>
      <c r="X144" s="244">
        <v>0</v>
      </c>
      <c r="Y144" s="36">
        <v>2</v>
      </c>
      <c r="Z144" s="69">
        <v>22.6</v>
      </c>
      <c r="AA144" s="34">
        <v>32.9</v>
      </c>
      <c r="AB144" s="34">
        <v>46.08</v>
      </c>
      <c r="AC144" s="34">
        <v>39.72</v>
      </c>
      <c r="AD144" s="34">
        <v>39.72</v>
      </c>
      <c r="AE144" s="70">
        <v>39.72</v>
      </c>
      <c r="AF144" s="70">
        <v>39.72</v>
      </c>
      <c r="AG144" s="109">
        <v>42.9</v>
      </c>
      <c r="AH144" s="37">
        <v>9184</v>
      </c>
      <c r="AI144" s="38">
        <v>9907</v>
      </c>
      <c r="AJ144" s="38">
        <v>16094</v>
      </c>
      <c r="AK144" s="38">
        <v>20406</v>
      </c>
      <c r="AL144" s="38">
        <v>19928</v>
      </c>
      <c r="AM144" s="38">
        <v>19618</v>
      </c>
      <c r="AN144" s="38">
        <v>16343</v>
      </c>
      <c r="AO144" s="129">
        <v>18085</v>
      </c>
      <c r="AP144" s="37"/>
      <c r="AQ144" s="38"/>
      <c r="AR144" s="38"/>
      <c r="AS144" s="38">
        <v>936</v>
      </c>
      <c r="AT144" s="38">
        <v>3715</v>
      </c>
      <c r="AU144" s="38">
        <v>3505</v>
      </c>
      <c r="AV144" s="38">
        <v>2028</v>
      </c>
      <c r="AW144" s="39">
        <v>3055</v>
      </c>
      <c r="AX144" s="253">
        <v>5234</v>
      </c>
      <c r="AY144" s="40">
        <f t="shared" si="89"/>
        <v>0</v>
      </c>
      <c r="AZ144" s="41">
        <f t="shared" si="90"/>
        <v>0</v>
      </c>
      <c r="BA144" s="41">
        <f t="shared" si="91"/>
        <v>0</v>
      </c>
      <c r="BB144" s="41">
        <f t="shared" si="92"/>
        <v>4.5868862099382533E-2</v>
      </c>
      <c r="BC144" s="41">
        <f t="shared" si="93"/>
        <v>0.18642111601766359</v>
      </c>
      <c r="BD144" s="41">
        <f t="shared" si="119"/>
        <v>0.178662452849424</v>
      </c>
      <c r="BE144" s="41">
        <f t="shared" si="120"/>
        <v>0.12408982438964694</v>
      </c>
      <c r="BF144" s="130">
        <f t="shared" si="107"/>
        <v>0.16892452308542991</v>
      </c>
      <c r="BG144" s="33" t="s">
        <v>188</v>
      </c>
      <c r="BH144" s="43"/>
      <c r="BI144" s="43"/>
      <c r="BJ144" s="43">
        <f>(BB144-BA144)*100</f>
        <v>4.5868862099382532</v>
      </c>
      <c r="BK144" s="43">
        <f t="shared" si="127"/>
        <v>14.055225391828104</v>
      </c>
      <c r="BL144" s="43">
        <f t="shared" si="127"/>
        <v>-0.77586631682395879</v>
      </c>
      <c r="BM144" s="43">
        <f t="shared" si="127"/>
        <v>-5.4572628459777057</v>
      </c>
      <c r="BN144" s="131">
        <f t="shared" si="109"/>
        <v>4.4834698695782969</v>
      </c>
      <c r="BO144" s="40">
        <f t="shared" si="126"/>
        <v>1</v>
      </c>
      <c r="BP144" s="41">
        <f t="shared" si="126"/>
        <v>0.14285714285714285</v>
      </c>
      <c r="BQ144" s="41">
        <f t="shared" si="128"/>
        <v>0</v>
      </c>
      <c r="BR144" s="41">
        <f t="shared" si="128"/>
        <v>5.5555555555555552E-2</v>
      </c>
      <c r="BS144" s="41">
        <f t="shared" si="128"/>
        <v>8.3333333333333329E-2</v>
      </c>
      <c r="BT144" s="42">
        <f t="shared" si="111"/>
        <v>6.25E-2</v>
      </c>
      <c r="BU144" s="260">
        <f t="shared" si="112"/>
        <v>0</v>
      </c>
      <c r="BV144" s="260">
        <f t="shared" si="113"/>
        <v>0.125</v>
      </c>
      <c r="BW144" s="260">
        <f t="shared" si="114"/>
        <v>0.1875</v>
      </c>
      <c r="BX144" s="260">
        <f t="shared" si="115"/>
        <v>8.0060422960725075E-2</v>
      </c>
      <c r="BY144" s="290">
        <f t="shared" si="116"/>
        <v>0.33333333333333331</v>
      </c>
      <c r="BZ144" s="40"/>
      <c r="CA144" s="42" t="s">
        <v>322</v>
      </c>
      <c r="CB144" s="40"/>
      <c r="CC144" s="300"/>
      <c r="CD144" s="324"/>
      <c r="CE144" s="294" t="s">
        <v>322</v>
      </c>
      <c r="CF144" s="294"/>
      <c r="CG144" s="300" t="s">
        <v>322</v>
      </c>
    </row>
    <row r="145" spans="1:85" s="9" customFormat="1" x14ac:dyDescent="0.25">
      <c r="A145" s="12">
        <v>71</v>
      </c>
      <c r="B145" s="17" t="s">
        <v>35</v>
      </c>
      <c r="C145" s="2"/>
      <c r="D145" s="3"/>
      <c r="E145" s="3"/>
      <c r="F145" s="3">
        <v>1</v>
      </c>
      <c r="G145" s="3">
        <v>3</v>
      </c>
      <c r="H145" s="4">
        <v>0</v>
      </c>
      <c r="I145" s="6">
        <v>38</v>
      </c>
      <c r="J145" s="2"/>
      <c r="K145" s="3"/>
      <c r="L145" s="3"/>
      <c r="M145" s="3">
        <v>136</v>
      </c>
      <c r="N145" s="3">
        <v>121</v>
      </c>
      <c r="O145" s="104">
        <v>198</v>
      </c>
      <c r="P145" s="2"/>
      <c r="Q145" s="3"/>
      <c r="R145" s="3"/>
      <c r="S145" s="3"/>
      <c r="T145" s="3"/>
      <c r="U145" s="3">
        <v>74</v>
      </c>
      <c r="V145" s="3">
        <v>46</v>
      </c>
      <c r="W145" s="104">
        <v>16</v>
      </c>
      <c r="X145" s="245">
        <v>0</v>
      </c>
      <c r="Y145" s="6">
        <v>38</v>
      </c>
      <c r="Z145" s="2"/>
      <c r="AA145" s="3"/>
      <c r="AB145" s="3"/>
      <c r="AC145" s="3"/>
      <c r="AD145" s="3"/>
      <c r="AE145" s="44"/>
      <c r="AF145" s="44">
        <v>33.380000000000003</v>
      </c>
      <c r="AG145" s="108">
        <v>37.31</v>
      </c>
      <c r="AH145" s="19"/>
      <c r="AI145" s="20"/>
      <c r="AJ145" s="20"/>
      <c r="AK145" s="20"/>
      <c r="AL145" s="20"/>
      <c r="AM145" s="20">
        <v>180675</v>
      </c>
      <c r="AN145" s="20">
        <v>172425</v>
      </c>
      <c r="AO145" s="152">
        <v>208709.81</v>
      </c>
      <c r="AP145" s="19"/>
      <c r="AQ145" s="20"/>
      <c r="AR145" s="20"/>
      <c r="AS145" s="20"/>
      <c r="AT145" s="20"/>
      <c r="AU145" s="20">
        <v>74687</v>
      </c>
      <c r="AV145" s="20">
        <v>27761</v>
      </c>
      <c r="AW145" s="21">
        <v>31224.75</v>
      </c>
      <c r="AX145" s="254">
        <v>97606.86</v>
      </c>
      <c r="AY145" s="45"/>
      <c r="AZ145" s="46"/>
      <c r="BA145" s="46"/>
      <c r="BB145" s="46"/>
      <c r="BC145" s="46"/>
      <c r="BD145" s="46">
        <f t="shared" si="119"/>
        <v>0.41337761173377613</v>
      </c>
      <c r="BE145" s="46">
        <f t="shared" si="120"/>
        <v>0.16100333478323908</v>
      </c>
      <c r="BF145" s="153">
        <f t="shared" si="107"/>
        <v>0.14960844437547041</v>
      </c>
      <c r="BG145" s="2" t="s">
        <v>188</v>
      </c>
      <c r="BH145" s="48"/>
      <c r="BI145" s="48"/>
      <c r="BJ145" s="48"/>
      <c r="BK145" s="48"/>
      <c r="BL145" s="48"/>
      <c r="BM145" s="48">
        <f>(BE145-BD145)*100</f>
        <v>-25.237427695053704</v>
      </c>
      <c r="BN145" s="154">
        <f t="shared" si="109"/>
        <v>-1.139489040776867</v>
      </c>
      <c r="BO145" s="45"/>
      <c r="BP145" s="46"/>
      <c r="BQ145" s="46"/>
      <c r="BR145" s="46">
        <f>U145/M145</f>
        <v>0.54411764705882348</v>
      </c>
      <c r="BS145" s="46">
        <f>V145/N145</f>
        <v>0.38016528925619836</v>
      </c>
      <c r="BT145" s="47">
        <f t="shared" si="111"/>
        <v>8.0808080808080815E-2</v>
      </c>
      <c r="BU145" s="261">
        <f t="shared" si="112"/>
        <v>0</v>
      </c>
      <c r="BV145" s="261">
        <f t="shared" si="113"/>
        <v>0.19191919191919191</v>
      </c>
      <c r="BW145" s="261">
        <f t="shared" si="114"/>
        <v>0.27272727272727271</v>
      </c>
      <c r="BX145" s="261">
        <f t="shared" si="115"/>
        <v>0.11773517076093468</v>
      </c>
      <c r="BY145" s="239">
        <f t="shared" si="116"/>
        <v>0.63636363636363635</v>
      </c>
      <c r="BZ145" s="45"/>
      <c r="CA145" s="47" t="s">
        <v>322</v>
      </c>
      <c r="CB145" s="45" t="s">
        <v>322</v>
      </c>
      <c r="CC145" s="301"/>
      <c r="CD145" s="325"/>
      <c r="CE145" s="127" t="s">
        <v>322</v>
      </c>
      <c r="CF145" s="127"/>
      <c r="CG145" s="301" t="s">
        <v>322</v>
      </c>
    </row>
    <row r="146" spans="1:85" s="9" customFormat="1" x14ac:dyDescent="0.25">
      <c r="A146" s="12">
        <v>72</v>
      </c>
      <c r="B146" s="17" t="s">
        <v>347</v>
      </c>
      <c r="C146" s="2">
        <v>0</v>
      </c>
      <c r="D146" s="3">
        <v>0</v>
      </c>
      <c r="E146" s="3">
        <v>2</v>
      </c>
      <c r="F146" s="3">
        <v>6</v>
      </c>
      <c r="G146" s="3">
        <v>9</v>
      </c>
      <c r="H146" s="4">
        <v>8</v>
      </c>
      <c r="I146" s="6">
        <v>86</v>
      </c>
      <c r="J146" s="2">
        <v>860</v>
      </c>
      <c r="K146" s="3">
        <v>1083</v>
      </c>
      <c r="L146" s="3">
        <v>1286</v>
      </c>
      <c r="M146" s="3">
        <v>424</v>
      </c>
      <c r="N146" s="3">
        <v>386</v>
      </c>
      <c r="O146" s="104">
        <v>1231</v>
      </c>
      <c r="P146" s="2">
        <v>31</v>
      </c>
      <c r="Q146" s="3">
        <v>5</v>
      </c>
      <c r="R146" s="3">
        <v>21</v>
      </c>
      <c r="S146" s="3">
        <v>63</v>
      </c>
      <c r="T146" s="3">
        <v>41</v>
      </c>
      <c r="U146" s="3">
        <v>41</v>
      </c>
      <c r="V146" s="3">
        <v>66</v>
      </c>
      <c r="W146" s="104">
        <v>43</v>
      </c>
      <c r="X146" s="245">
        <v>13</v>
      </c>
      <c r="Y146" s="6">
        <v>168</v>
      </c>
      <c r="Z146" s="2">
        <v>23.89</v>
      </c>
      <c r="AA146" s="3">
        <v>30.11</v>
      </c>
      <c r="AB146" s="44">
        <v>39.200000000000003</v>
      </c>
      <c r="AC146" s="3">
        <v>39.18</v>
      </c>
      <c r="AD146" s="3">
        <v>39.18</v>
      </c>
      <c r="AE146" s="44">
        <v>38.130000000000003</v>
      </c>
      <c r="AF146" s="44">
        <v>38.130000000000003</v>
      </c>
      <c r="AG146" s="108">
        <v>41.62</v>
      </c>
      <c r="AH146" s="19">
        <v>417704.93</v>
      </c>
      <c r="AI146" s="20">
        <v>437784.75</v>
      </c>
      <c r="AJ146" s="20">
        <v>569670.18000000005</v>
      </c>
      <c r="AK146" s="20">
        <v>675940.65</v>
      </c>
      <c r="AL146" s="20">
        <v>646779.71</v>
      </c>
      <c r="AM146" s="20">
        <v>682277.48</v>
      </c>
      <c r="AN146" s="20">
        <v>625048.62</v>
      </c>
      <c r="AO146" s="152">
        <v>689096.06</v>
      </c>
      <c r="AP146" s="19">
        <v>20709.849999999999</v>
      </c>
      <c r="AQ146" s="20">
        <v>17741.560000000001</v>
      </c>
      <c r="AR146" s="20">
        <v>24551.39</v>
      </c>
      <c r="AS146" s="20">
        <v>40978.92</v>
      </c>
      <c r="AT146" s="20">
        <v>73865.45</v>
      </c>
      <c r="AU146" s="20">
        <v>97920.36</v>
      </c>
      <c r="AV146" s="20">
        <v>110025.23</v>
      </c>
      <c r="AW146" s="21">
        <v>109324.88</v>
      </c>
      <c r="AX146" s="254">
        <v>126099.67</v>
      </c>
      <c r="AY146" s="45">
        <f t="shared" si="89"/>
        <v>4.9580094733380327E-2</v>
      </c>
      <c r="AZ146" s="46">
        <f t="shared" si="90"/>
        <v>4.0525760662060525E-2</v>
      </c>
      <c r="BA146" s="46">
        <f t="shared" si="91"/>
        <v>4.3097551639441609E-2</v>
      </c>
      <c r="BB146" s="46">
        <f t="shared" si="92"/>
        <v>6.0625026768252502E-2</v>
      </c>
      <c r="BC146" s="46">
        <f t="shared" si="93"/>
        <v>0.1142049585940165</v>
      </c>
      <c r="BD146" s="46">
        <f t="shared" si="119"/>
        <v>0.14351984767253348</v>
      </c>
      <c r="BE146" s="46">
        <f t="shared" si="120"/>
        <v>0.17602667453293472</v>
      </c>
      <c r="BF146" s="153">
        <f t="shared" si="107"/>
        <v>0.15864969537048287</v>
      </c>
      <c r="BG146" s="2" t="s">
        <v>188</v>
      </c>
      <c r="BH146" s="48">
        <f>(AZ146-AY146)*100</f>
        <v>-0.90543340713198017</v>
      </c>
      <c r="BI146" s="48">
        <f>(BA146-AZ146)*100</f>
        <v>0.25717909773810832</v>
      </c>
      <c r="BJ146" s="48">
        <f>(BB146-BA146)*100</f>
        <v>1.7527475128810894</v>
      </c>
      <c r="BK146" s="48">
        <f>(BC146-BB146)*100</f>
        <v>5.3579931825763998</v>
      </c>
      <c r="BL146" s="48">
        <f>(BD146-BC146)*100</f>
        <v>2.9314889078516981</v>
      </c>
      <c r="BM146" s="48">
        <f>(BE146-BD146)*100</f>
        <v>3.2506826860401237</v>
      </c>
      <c r="BN146" s="154">
        <f t="shared" si="109"/>
        <v>-1.7376979162451844</v>
      </c>
      <c r="BO146" s="45">
        <f>R146/J146</f>
        <v>2.441860465116279E-2</v>
      </c>
      <c r="BP146" s="46">
        <f>S146/K146</f>
        <v>5.817174515235457E-2</v>
      </c>
      <c r="BQ146" s="46">
        <f>T146/L146</f>
        <v>3.1881804043545882E-2</v>
      </c>
      <c r="BR146" s="46">
        <f>U146/M146</f>
        <v>9.6698113207547176E-2</v>
      </c>
      <c r="BS146" s="46">
        <f>V146/N146</f>
        <v>0.17098445595854922</v>
      </c>
      <c r="BT146" s="47">
        <f t="shared" si="111"/>
        <v>3.4930950446791224E-2</v>
      </c>
      <c r="BU146" s="261">
        <f t="shared" si="112"/>
        <v>1.0560519902518278E-2</v>
      </c>
      <c r="BV146" s="261">
        <f t="shared" si="113"/>
        <v>0.13647441104792851</v>
      </c>
      <c r="BW146" s="261">
        <f t="shared" si="114"/>
        <v>0.18196588139723802</v>
      </c>
      <c r="BX146" s="261">
        <f t="shared" si="115"/>
        <v>9.1528979805926947E-2</v>
      </c>
      <c r="BY146" s="239">
        <f t="shared" si="116"/>
        <v>2.1891191709844557</v>
      </c>
      <c r="BZ146" s="45"/>
      <c r="CA146" s="47" t="s">
        <v>322</v>
      </c>
      <c r="CB146" s="45" t="s">
        <v>322</v>
      </c>
      <c r="CC146" s="301"/>
      <c r="CD146" s="325"/>
      <c r="CE146" s="127" t="s">
        <v>322</v>
      </c>
      <c r="CF146" s="127"/>
      <c r="CG146" s="301" t="s">
        <v>322</v>
      </c>
    </row>
    <row r="147" spans="1:85" x14ac:dyDescent="0.25">
      <c r="A147" s="15">
        <v>73</v>
      </c>
      <c r="B147" s="60" t="s">
        <v>36</v>
      </c>
      <c r="C147" s="176"/>
      <c r="D147" s="61"/>
      <c r="E147" s="61"/>
      <c r="F147" s="61"/>
      <c r="G147" s="61"/>
      <c r="H147" s="62"/>
      <c r="I147" s="242"/>
      <c r="J147" s="176"/>
      <c r="K147" s="61"/>
      <c r="L147" s="61"/>
      <c r="M147" s="61"/>
      <c r="N147" s="61"/>
      <c r="O147" s="106"/>
      <c r="P147" s="176"/>
      <c r="Q147" s="61"/>
      <c r="R147" s="61"/>
      <c r="S147" s="61"/>
      <c r="T147" s="61"/>
      <c r="U147" s="61"/>
      <c r="V147" s="61"/>
      <c r="W147" s="106"/>
      <c r="X147" s="247"/>
      <c r="Y147" s="242"/>
      <c r="Z147" s="176"/>
      <c r="AA147" s="61"/>
      <c r="AB147" s="61"/>
      <c r="AC147" s="61"/>
      <c r="AD147" s="61"/>
      <c r="AE147" s="250"/>
      <c r="AF147" s="250"/>
      <c r="AG147" s="183"/>
      <c r="AH147" s="192"/>
      <c r="AI147" s="63"/>
      <c r="AJ147" s="63"/>
      <c r="AK147" s="63"/>
      <c r="AL147" s="63"/>
      <c r="AM147" s="63"/>
      <c r="AN147" s="63"/>
      <c r="AO147" s="187"/>
      <c r="AP147" s="192"/>
      <c r="AQ147" s="63"/>
      <c r="AR147" s="63"/>
      <c r="AS147" s="63"/>
      <c r="AT147" s="63"/>
      <c r="AU147" s="63"/>
      <c r="AV147" s="63"/>
      <c r="AW147" s="64"/>
      <c r="AX147" s="256"/>
      <c r="AY147" s="198"/>
      <c r="AZ147" s="65"/>
      <c r="BA147" s="65"/>
      <c r="BB147" s="65"/>
      <c r="BC147" s="65"/>
      <c r="BD147" s="65"/>
      <c r="BE147" s="65"/>
      <c r="BF147" s="195"/>
      <c r="BG147" s="176" t="s">
        <v>188</v>
      </c>
      <c r="BH147" s="67"/>
      <c r="BI147" s="67"/>
      <c r="BJ147" s="67"/>
      <c r="BK147" s="67"/>
      <c r="BL147" s="67"/>
      <c r="BM147" s="67"/>
      <c r="BN147" s="202"/>
      <c r="BO147" s="198"/>
      <c r="BP147" s="65"/>
      <c r="BQ147" s="65"/>
      <c r="BR147" s="65"/>
      <c r="BS147" s="65"/>
      <c r="BT147" s="66"/>
      <c r="BU147" s="262"/>
      <c r="BV147" s="262"/>
      <c r="BW147" s="262"/>
      <c r="BX147" s="262"/>
      <c r="BY147" s="292"/>
      <c r="BZ147" s="198"/>
      <c r="CA147" s="66"/>
      <c r="CB147" s="198"/>
      <c r="CC147" s="303"/>
      <c r="CD147" s="327"/>
      <c r="CE147" s="295"/>
      <c r="CF147" s="295"/>
      <c r="CG147" s="303"/>
    </row>
    <row r="148" spans="1:85" s="14" customFormat="1" x14ac:dyDescent="0.25">
      <c r="A148" s="13">
        <v>74</v>
      </c>
      <c r="B148" s="50" t="s">
        <v>37</v>
      </c>
      <c r="C148" s="51">
        <v>23</v>
      </c>
      <c r="D148" s="52">
        <v>25</v>
      </c>
      <c r="E148" s="52">
        <v>25</v>
      </c>
      <c r="F148" s="52"/>
      <c r="G148" s="52"/>
      <c r="H148" s="53"/>
      <c r="I148" s="241"/>
      <c r="J148" s="51">
        <v>30</v>
      </c>
      <c r="K148" s="52">
        <v>70</v>
      </c>
      <c r="L148" s="52">
        <v>92</v>
      </c>
      <c r="M148" s="52"/>
      <c r="N148" s="52"/>
      <c r="O148" s="105"/>
      <c r="P148" s="51">
        <v>0</v>
      </c>
      <c r="Q148" s="52">
        <v>0</v>
      </c>
      <c r="R148" s="52">
        <v>1</v>
      </c>
      <c r="S148" s="52">
        <v>3</v>
      </c>
      <c r="T148" s="52">
        <v>15</v>
      </c>
      <c r="U148" s="52"/>
      <c r="V148" s="52"/>
      <c r="W148" s="105"/>
      <c r="X148" s="246"/>
      <c r="Y148" s="241"/>
      <c r="Z148" s="51"/>
      <c r="AA148" s="52">
        <v>26.37</v>
      </c>
      <c r="AB148" s="52">
        <v>30.42</v>
      </c>
      <c r="AC148" s="52">
        <v>26.43</v>
      </c>
      <c r="AD148" s="52">
        <v>26.43</v>
      </c>
      <c r="AE148" s="54"/>
      <c r="AF148" s="54"/>
      <c r="AG148" s="107"/>
      <c r="AH148" s="191"/>
      <c r="AI148" s="55"/>
      <c r="AJ148" s="55">
        <v>146958</v>
      </c>
      <c r="AK148" s="55">
        <v>138925</v>
      </c>
      <c r="AL148" s="55">
        <v>71803</v>
      </c>
      <c r="AM148" s="55"/>
      <c r="AN148" s="55"/>
      <c r="AO148" s="141"/>
      <c r="AP148" s="191"/>
      <c r="AQ148" s="55"/>
      <c r="AR148" s="55">
        <v>34041</v>
      </c>
      <c r="AS148" s="55">
        <v>38285</v>
      </c>
      <c r="AT148" s="55">
        <v>25987</v>
      </c>
      <c r="AU148" s="55"/>
      <c r="AV148" s="55"/>
      <c r="AW148" s="56"/>
      <c r="AX148" s="255"/>
      <c r="AY148" s="197"/>
      <c r="AZ148" s="57"/>
      <c r="BA148" s="57">
        <f t="shared" si="91"/>
        <v>0.2316376107459274</v>
      </c>
      <c r="BB148" s="57">
        <f t="shared" si="92"/>
        <v>0.27558034910923163</v>
      </c>
      <c r="BC148" s="57">
        <f t="shared" si="93"/>
        <v>0.36192081110817098</v>
      </c>
      <c r="BD148" s="57"/>
      <c r="BE148" s="57"/>
      <c r="BF148" s="136"/>
      <c r="BG148" s="51" t="s">
        <v>188</v>
      </c>
      <c r="BH148" s="59"/>
      <c r="BI148" s="59"/>
      <c r="BJ148" s="59">
        <f>(BB148-BA148)*100</f>
        <v>4.3942738363304228</v>
      </c>
      <c r="BK148" s="59">
        <f>(BC148-BB148)*100</f>
        <v>8.6340461998939357</v>
      </c>
      <c r="BL148" s="59"/>
      <c r="BM148" s="59"/>
      <c r="BN148" s="144"/>
      <c r="BO148" s="197">
        <f>R148/J148</f>
        <v>3.3333333333333333E-2</v>
      </c>
      <c r="BP148" s="57">
        <f>S148/K148</f>
        <v>4.2857142857142858E-2</v>
      </c>
      <c r="BQ148" s="57">
        <f>T148/L148</f>
        <v>0.16304347826086957</v>
      </c>
      <c r="BR148" s="57"/>
      <c r="BS148" s="57"/>
      <c r="BT148" s="58"/>
      <c r="BU148" s="124"/>
      <c r="BV148" s="124"/>
      <c r="BW148" s="124"/>
      <c r="BX148" s="124"/>
      <c r="BY148" s="291"/>
      <c r="BZ148" s="197"/>
      <c r="CA148" s="58"/>
      <c r="CB148" s="197"/>
      <c r="CC148" s="302"/>
      <c r="CD148" s="326"/>
      <c r="CE148" s="126"/>
      <c r="CF148" s="126"/>
      <c r="CG148" s="302"/>
    </row>
    <row r="149" spans="1:85" s="14" customFormat="1" x14ac:dyDescent="0.25">
      <c r="A149" s="13"/>
      <c r="B149" s="50" t="s">
        <v>244</v>
      </c>
      <c r="C149" s="51"/>
      <c r="D149" s="52"/>
      <c r="E149" s="52"/>
      <c r="F149" s="52">
        <v>0</v>
      </c>
      <c r="G149" s="52">
        <v>24</v>
      </c>
      <c r="H149" s="53">
        <v>0</v>
      </c>
      <c r="I149" s="241">
        <v>24</v>
      </c>
      <c r="J149" s="51"/>
      <c r="K149" s="52"/>
      <c r="L149" s="52"/>
      <c r="M149" s="52">
        <v>254</v>
      </c>
      <c r="N149" s="52">
        <v>252</v>
      </c>
      <c r="O149" s="105">
        <v>235</v>
      </c>
      <c r="P149" s="51"/>
      <c r="Q149" s="52"/>
      <c r="R149" s="52"/>
      <c r="S149" s="52"/>
      <c r="T149" s="52"/>
      <c r="U149" s="52">
        <v>9</v>
      </c>
      <c r="V149" s="52">
        <v>35</v>
      </c>
      <c r="W149" s="105">
        <v>32</v>
      </c>
      <c r="X149" s="246">
        <v>0</v>
      </c>
      <c r="Y149" s="241">
        <v>29</v>
      </c>
      <c r="Z149" s="51"/>
      <c r="AA149" s="52"/>
      <c r="AB149" s="52"/>
      <c r="AC149" s="52"/>
      <c r="AD149" s="52"/>
      <c r="AE149" s="54">
        <v>47.21</v>
      </c>
      <c r="AF149" s="54">
        <v>47.21</v>
      </c>
      <c r="AG149" s="107">
        <v>29.49</v>
      </c>
      <c r="AH149" s="191"/>
      <c r="AI149" s="55"/>
      <c r="AJ149" s="55"/>
      <c r="AK149" s="55"/>
      <c r="AL149" s="55"/>
      <c r="AM149" s="55">
        <v>291843.7</v>
      </c>
      <c r="AN149" s="55">
        <v>284867.25</v>
      </c>
      <c r="AO149" s="141">
        <v>307731.37</v>
      </c>
      <c r="AP149" s="191"/>
      <c r="AQ149" s="55"/>
      <c r="AR149" s="55"/>
      <c r="AS149" s="55"/>
      <c r="AT149" s="55"/>
      <c r="AU149" s="55">
        <v>132756.99</v>
      </c>
      <c r="AV149" s="55">
        <v>23212.06</v>
      </c>
      <c r="AW149" s="56">
        <v>26307.48</v>
      </c>
      <c r="AX149" s="255">
        <v>108366.11</v>
      </c>
      <c r="AY149" s="197"/>
      <c r="AZ149" s="57"/>
      <c r="BA149" s="57"/>
      <c r="BB149" s="57"/>
      <c r="BC149" s="57"/>
      <c r="BD149" s="57">
        <f t="shared" si="119"/>
        <v>0.4548907171886869</v>
      </c>
      <c r="BE149" s="57">
        <f t="shared" si="120"/>
        <v>8.1483778847866867E-2</v>
      </c>
      <c r="BF149" s="136">
        <f t="shared" si="107"/>
        <v>8.5488457026659317E-2</v>
      </c>
      <c r="BG149" s="51"/>
      <c r="BH149" s="59"/>
      <c r="BI149" s="59"/>
      <c r="BJ149" s="59"/>
      <c r="BK149" s="59"/>
      <c r="BL149" s="59"/>
      <c r="BM149" s="59">
        <f>(BE149-BD149)*100</f>
        <v>-37.340693834082003</v>
      </c>
      <c r="BN149" s="144">
        <f t="shared" si="109"/>
        <v>0.40046781787924507</v>
      </c>
      <c r="BO149" s="197"/>
      <c r="BP149" s="57"/>
      <c r="BQ149" s="57"/>
      <c r="BR149" s="57">
        <f t="shared" ref="BR149:BS151" si="129">U149/M149</f>
        <v>3.5433070866141732E-2</v>
      </c>
      <c r="BS149" s="57">
        <f t="shared" si="129"/>
        <v>0.1388888888888889</v>
      </c>
      <c r="BT149" s="58">
        <f t="shared" si="111"/>
        <v>0.13617021276595745</v>
      </c>
      <c r="BU149" s="124">
        <f t="shared" si="112"/>
        <v>0</v>
      </c>
      <c r="BV149" s="124">
        <f t="shared" si="113"/>
        <v>0.12340425531914893</v>
      </c>
      <c r="BW149" s="124">
        <f t="shared" si="114"/>
        <v>0.25957446808510637</v>
      </c>
      <c r="BX149" s="124">
        <f t="shared" si="115"/>
        <v>-0.37534420673586111</v>
      </c>
      <c r="BY149" s="291">
        <f t="shared" si="116"/>
        <v>-6.7460317460317457E-2</v>
      </c>
      <c r="BZ149" s="197" t="s">
        <v>322</v>
      </c>
      <c r="CA149" s="58"/>
      <c r="CB149" s="197"/>
      <c r="CC149" s="302" t="s">
        <v>322</v>
      </c>
      <c r="CD149" s="326"/>
      <c r="CE149" s="126" t="s">
        <v>322</v>
      </c>
      <c r="CF149" s="126" t="s">
        <v>322</v>
      </c>
      <c r="CG149" s="302"/>
    </row>
    <row r="150" spans="1:85" s="14" customFormat="1" x14ac:dyDescent="0.25">
      <c r="A150" s="13"/>
      <c r="B150" s="50" t="s">
        <v>245</v>
      </c>
      <c r="C150" s="51"/>
      <c r="D150" s="52"/>
      <c r="E150" s="52"/>
      <c r="F150" s="52">
        <v>0</v>
      </c>
      <c r="G150" s="52">
        <v>1</v>
      </c>
      <c r="H150" s="53">
        <v>25</v>
      </c>
      <c r="I150" s="241">
        <v>2</v>
      </c>
      <c r="J150" s="51"/>
      <c r="K150" s="52"/>
      <c r="L150" s="52"/>
      <c r="M150" s="52">
        <v>148</v>
      </c>
      <c r="N150" s="52">
        <v>139</v>
      </c>
      <c r="O150" s="105">
        <v>115</v>
      </c>
      <c r="P150" s="51"/>
      <c r="Q150" s="52"/>
      <c r="R150" s="52"/>
      <c r="S150" s="52"/>
      <c r="T150" s="52"/>
      <c r="U150" s="52">
        <v>43</v>
      </c>
      <c r="V150" s="52">
        <v>18</v>
      </c>
      <c r="W150" s="105">
        <v>9</v>
      </c>
      <c r="X150" s="246">
        <v>0</v>
      </c>
      <c r="Y150" s="241">
        <v>54</v>
      </c>
      <c r="Z150" s="51"/>
      <c r="AA150" s="52"/>
      <c r="AB150" s="52"/>
      <c r="AC150" s="52"/>
      <c r="AD150" s="52"/>
      <c r="AE150" s="54">
        <v>34.19</v>
      </c>
      <c r="AF150" s="54">
        <v>34.19</v>
      </c>
      <c r="AG150" s="107">
        <v>30.53</v>
      </c>
      <c r="AH150" s="191"/>
      <c r="AI150" s="55"/>
      <c r="AJ150" s="55"/>
      <c r="AK150" s="55"/>
      <c r="AL150" s="55"/>
      <c r="AM150" s="55">
        <v>185592.39</v>
      </c>
      <c r="AN150" s="55">
        <v>139099.18</v>
      </c>
      <c r="AO150" s="141">
        <v>151002.57999999999</v>
      </c>
      <c r="AP150" s="191"/>
      <c r="AQ150" s="55"/>
      <c r="AR150" s="55"/>
      <c r="AS150" s="55"/>
      <c r="AT150" s="55"/>
      <c r="AU150" s="55">
        <v>42309.09</v>
      </c>
      <c r="AV150" s="55">
        <v>35135.769999999997</v>
      </c>
      <c r="AW150" s="56">
        <v>13464.87</v>
      </c>
      <c r="AX150" s="255">
        <v>38072.82</v>
      </c>
      <c r="AY150" s="197"/>
      <c r="AZ150" s="57"/>
      <c r="BA150" s="57"/>
      <c r="BB150" s="57"/>
      <c r="BC150" s="57"/>
      <c r="BD150" s="57">
        <f t="shared" si="119"/>
        <v>0.22796780622308918</v>
      </c>
      <c r="BE150" s="57">
        <f t="shared" si="120"/>
        <v>0.25259509078342518</v>
      </c>
      <c r="BF150" s="136">
        <f t="shared" si="107"/>
        <v>8.9169800939825017E-2</v>
      </c>
      <c r="BG150" s="51"/>
      <c r="BH150" s="59"/>
      <c r="BI150" s="59"/>
      <c r="BJ150" s="59"/>
      <c r="BK150" s="59"/>
      <c r="BL150" s="59"/>
      <c r="BM150" s="59">
        <f>(BE150-BD150)*100</f>
        <v>2.4627284560336</v>
      </c>
      <c r="BN150" s="144">
        <f t="shared" si="109"/>
        <v>-16.342528984360015</v>
      </c>
      <c r="BO150" s="197"/>
      <c r="BP150" s="57"/>
      <c r="BQ150" s="57"/>
      <c r="BR150" s="57">
        <f t="shared" si="129"/>
        <v>0.29054054054054052</v>
      </c>
      <c r="BS150" s="57">
        <f t="shared" si="129"/>
        <v>0.12949640287769784</v>
      </c>
      <c r="BT150" s="58">
        <f t="shared" si="111"/>
        <v>7.8260869565217397E-2</v>
      </c>
      <c r="BU150" s="124">
        <f t="shared" si="112"/>
        <v>0</v>
      </c>
      <c r="BV150" s="124">
        <f t="shared" si="113"/>
        <v>0.46956521739130436</v>
      </c>
      <c r="BW150" s="124">
        <f t="shared" si="114"/>
        <v>0.54782608695652169</v>
      </c>
      <c r="BX150" s="124">
        <f t="shared" si="115"/>
        <v>-0.10704884469143015</v>
      </c>
      <c r="BY150" s="291">
        <f t="shared" si="116"/>
        <v>-0.17266187050359713</v>
      </c>
      <c r="BZ150" s="197" t="s">
        <v>322</v>
      </c>
      <c r="CA150" s="58"/>
      <c r="CB150" s="197" t="s">
        <v>322</v>
      </c>
      <c r="CC150" s="302"/>
      <c r="CD150" s="326"/>
      <c r="CE150" s="126" t="s">
        <v>322</v>
      </c>
      <c r="CF150" s="126"/>
      <c r="CG150" s="302" t="s">
        <v>322</v>
      </c>
    </row>
    <row r="151" spans="1:85" s="9" customFormat="1" x14ac:dyDescent="0.25">
      <c r="A151" s="12">
        <v>75</v>
      </c>
      <c r="B151" s="17" t="s">
        <v>38</v>
      </c>
      <c r="C151" s="2"/>
      <c r="D151" s="3"/>
      <c r="E151" s="3"/>
      <c r="F151" s="3">
        <v>0</v>
      </c>
      <c r="G151" s="3">
        <v>0</v>
      </c>
      <c r="H151" s="4">
        <v>0</v>
      </c>
      <c r="I151" s="6">
        <v>144</v>
      </c>
      <c r="J151" s="2"/>
      <c r="K151" s="3"/>
      <c r="L151" s="3"/>
      <c r="M151" s="3">
        <v>42</v>
      </c>
      <c r="N151" s="3">
        <v>40</v>
      </c>
      <c r="O151" s="104">
        <v>44</v>
      </c>
      <c r="P151" s="2"/>
      <c r="Q151" s="3"/>
      <c r="R151" s="3"/>
      <c r="S151" s="3"/>
      <c r="T151" s="3"/>
      <c r="U151" s="3">
        <v>0</v>
      </c>
      <c r="V151" s="3">
        <v>5</v>
      </c>
      <c r="W151" s="104">
        <v>3</v>
      </c>
      <c r="X151" s="245">
        <v>0</v>
      </c>
      <c r="Y151" s="6">
        <v>0</v>
      </c>
      <c r="Z151" s="2"/>
      <c r="AA151" s="3"/>
      <c r="AB151" s="3"/>
      <c r="AC151" s="3"/>
      <c r="AD151" s="3"/>
      <c r="AE151" s="44">
        <v>26.17</v>
      </c>
      <c r="AF151" s="44">
        <v>26.17</v>
      </c>
      <c r="AG151" s="44">
        <v>26.17</v>
      </c>
      <c r="AH151" s="19"/>
      <c r="AI151" s="20"/>
      <c r="AJ151" s="20"/>
      <c r="AK151" s="20"/>
      <c r="AL151" s="20"/>
      <c r="AM151" s="20">
        <v>53634</v>
      </c>
      <c r="AN151" s="20">
        <v>64731</v>
      </c>
      <c r="AO151" s="152">
        <v>65401</v>
      </c>
      <c r="AP151" s="19"/>
      <c r="AQ151" s="20"/>
      <c r="AR151" s="20"/>
      <c r="AS151" s="20"/>
      <c r="AT151" s="20"/>
      <c r="AU151" s="20">
        <v>6074</v>
      </c>
      <c r="AV151" s="20">
        <v>5315</v>
      </c>
      <c r="AW151" s="21">
        <v>2554</v>
      </c>
      <c r="AX151" s="254">
        <v>4903</v>
      </c>
      <c r="AY151" s="45"/>
      <c r="AZ151" s="46"/>
      <c r="BA151" s="46"/>
      <c r="BB151" s="46"/>
      <c r="BC151" s="46"/>
      <c r="BD151" s="46">
        <f t="shared" si="119"/>
        <v>0.11324905843308349</v>
      </c>
      <c r="BE151" s="46">
        <f t="shared" si="120"/>
        <v>8.2109035856081328E-2</v>
      </c>
      <c r="BF151" s="153">
        <f t="shared" si="107"/>
        <v>3.9051390651519087E-2</v>
      </c>
      <c r="BG151" s="2" t="s">
        <v>188</v>
      </c>
      <c r="BH151" s="48"/>
      <c r="BI151" s="48"/>
      <c r="BJ151" s="48"/>
      <c r="BK151" s="48"/>
      <c r="BL151" s="48"/>
      <c r="BM151" s="48">
        <f>(BE151-BD151)*100</f>
        <v>-3.114002257700216</v>
      </c>
      <c r="BN151" s="154">
        <f t="shared" si="109"/>
        <v>-4.3057645204562238</v>
      </c>
      <c r="BO151" s="45"/>
      <c r="BP151" s="46"/>
      <c r="BQ151" s="46"/>
      <c r="BR151" s="46">
        <f t="shared" si="129"/>
        <v>0</v>
      </c>
      <c r="BS151" s="46">
        <f t="shared" si="129"/>
        <v>0.125</v>
      </c>
      <c r="BT151" s="47">
        <f t="shared" si="111"/>
        <v>6.8181818181818177E-2</v>
      </c>
      <c r="BU151" s="261">
        <f t="shared" si="112"/>
        <v>0</v>
      </c>
      <c r="BV151" s="261">
        <f t="shared" si="113"/>
        <v>0</v>
      </c>
      <c r="BW151" s="261">
        <f t="shared" si="114"/>
        <v>6.8181818181818177E-2</v>
      </c>
      <c r="BX151" s="261">
        <f t="shared" si="115"/>
        <v>0</v>
      </c>
      <c r="BY151" s="239">
        <f t="shared" si="116"/>
        <v>0.1</v>
      </c>
      <c r="BZ151" s="45"/>
      <c r="CA151" s="47" t="s">
        <v>322</v>
      </c>
      <c r="CB151" s="45"/>
      <c r="CC151" s="301" t="s">
        <v>322</v>
      </c>
      <c r="CD151" s="325"/>
      <c r="CE151" s="127" t="s">
        <v>322</v>
      </c>
      <c r="CF151" s="127"/>
      <c r="CG151" s="301" t="s">
        <v>322</v>
      </c>
    </row>
    <row r="152" spans="1:85" s="11" customFormat="1" x14ac:dyDescent="0.25">
      <c r="A152" s="10">
        <v>76</v>
      </c>
      <c r="B152" s="32" t="s">
        <v>368</v>
      </c>
      <c r="C152" s="33">
        <v>5</v>
      </c>
      <c r="D152" s="34">
        <v>5</v>
      </c>
      <c r="E152" s="34">
        <v>5</v>
      </c>
      <c r="F152" s="34"/>
      <c r="G152" s="34"/>
      <c r="H152" s="35"/>
      <c r="I152" s="36"/>
      <c r="J152" s="33">
        <v>6</v>
      </c>
      <c r="K152" s="34">
        <v>5</v>
      </c>
      <c r="L152" s="34">
        <v>11</v>
      </c>
      <c r="M152" s="34"/>
      <c r="N152" s="34"/>
      <c r="O152" s="72"/>
      <c r="P152" s="33">
        <v>0</v>
      </c>
      <c r="Q152" s="34">
        <v>0</v>
      </c>
      <c r="R152" s="34">
        <v>0</v>
      </c>
      <c r="S152" s="34">
        <v>0</v>
      </c>
      <c r="T152" s="34">
        <v>0</v>
      </c>
      <c r="U152" s="34"/>
      <c r="V152" s="34"/>
      <c r="W152" s="72"/>
      <c r="X152" s="244"/>
      <c r="Y152" s="36"/>
      <c r="Z152" s="33" t="s">
        <v>76</v>
      </c>
      <c r="AA152" s="34" t="s">
        <v>77</v>
      </c>
      <c r="AB152" s="34" t="s">
        <v>77</v>
      </c>
      <c r="AC152" s="34" t="s">
        <v>78</v>
      </c>
      <c r="AD152" s="34" t="s">
        <v>79</v>
      </c>
      <c r="AE152" s="70"/>
      <c r="AF152" s="70"/>
      <c r="AG152" s="109"/>
      <c r="AH152" s="37">
        <v>4000</v>
      </c>
      <c r="AI152" s="38">
        <v>4030</v>
      </c>
      <c r="AJ152" s="38">
        <v>5038</v>
      </c>
      <c r="AK152" s="38">
        <v>5068</v>
      </c>
      <c r="AL152" s="38">
        <v>4766</v>
      </c>
      <c r="AM152" s="38"/>
      <c r="AN152" s="38"/>
      <c r="AO152" s="129"/>
      <c r="AP152" s="37">
        <v>450</v>
      </c>
      <c r="AQ152" s="38">
        <v>500</v>
      </c>
      <c r="AR152" s="38">
        <v>594</v>
      </c>
      <c r="AS152" s="38">
        <v>495</v>
      </c>
      <c r="AT152" s="38">
        <v>2296</v>
      </c>
      <c r="AU152" s="38"/>
      <c r="AV152" s="38"/>
      <c r="AW152" s="39"/>
      <c r="AX152" s="253"/>
      <c r="AY152" s="40">
        <f t="shared" si="89"/>
        <v>0.1125</v>
      </c>
      <c r="AZ152" s="41">
        <f t="shared" si="90"/>
        <v>0.12406947890818859</v>
      </c>
      <c r="BA152" s="41">
        <f t="shared" si="91"/>
        <v>0.11790393013100436</v>
      </c>
      <c r="BB152" s="41">
        <f t="shared" si="92"/>
        <v>9.7671665351223361E-2</v>
      </c>
      <c r="BC152" s="41">
        <f t="shared" si="93"/>
        <v>0.48174569869911876</v>
      </c>
      <c r="BD152" s="41"/>
      <c r="BE152" s="41"/>
      <c r="BF152" s="130"/>
      <c r="BG152" s="33" t="s">
        <v>188</v>
      </c>
      <c r="BH152" s="43">
        <f t="shared" ref="BH152:BK153" si="130">(AZ152-AY152)*100</f>
        <v>1.1569478908188588</v>
      </c>
      <c r="BI152" s="43">
        <f t="shared" si="130"/>
        <v>-0.61655487771842266</v>
      </c>
      <c r="BJ152" s="43">
        <f t="shared" si="130"/>
        <v>-2.0232264779781004</v>
      </c>
      <c r="BK152" s="43">
        <f t="shared" si="130"/>
        <v>38.407403334789542</v>
      </c>
      <c r="BL152" s="43"/>
      <c r="BM152" s="43"/>
      <c r="BN152" s="131"/>
      <c r="BO152" s="40">
        <f t="shared" ref="BO152:BQ156" si="131">R152/J152</f>
        <v>0</v>
      </c>
      <c r="BP152" s="41">
        <f t="shared" si="131"/>
        <v>0</v>
      </c>
      <c r="BQ152" s="41">
        <f t="shared" si="131"/>
        <v>0</v>
      </c>
      <c r="BR152" s="41"/>
      <c r="BS152" s="41"/>
      <c r="BT152" s="42"/>
      <c r="BU152" s="260"/>
      <c r="BV152" s="260"/>
      <c r="BW152" s="260"/>
      <c r="BX152" s="260"/>
      <c r="BY152" s="290"/>
      <c r="BZ152" s="40"/>
      <c r="CA152" s="42"/>
      <c r="CB152" s="40"/>
      <c r="CC152" s="300"/>
      <c r="CD152" s="324"/>
      <c r="CE152" s="294"/>
      <c r="CF152" s="294"/>
      <c r="CG152" s="300"/>
    </row>
    <row r="153" spans="1:85" s="11" customFormat="1" x14ac:dyDescent="0.25">
      <c r="A153" s="10"/>
      <c r="B153" s="32" t="s">
        <v>205</v>
      </c>
      <c r="C153" s="33">
        <v>0</v>
      </c>
      <c r="D153" s="34">
        <v>0</v>
      </c>
      <c r="E153" s="34">
        <v>0</v>
      </c>
      <c r="F153" s="34"/>
      <c r="G153" s="34">
        <v>0</v>
      </c>
      <c r="H153" s="35"/>
      <c r="I153" s="36"/>
      <c r="J153" s="33">
        <v>12</v>
      </c>
      <c r="K153" s="34">
        <v>17</v>
      </c>
      <c r="L153" s="34">
        <v>15</v>
      </c>
      <c r="M153" s="34"/>
      <c r="N153" s="34">
        <v>13</v>
      </c>
      <c r="O153" s="72"/>
      <c r="P153" s="33">
        <v>0</v>
      </c>
      <c r="Q153" s="34">
        <v>0</v>
      </c>
      <c r="R153" s="34">
        <v>0</v>
      </c>
      <c r="S153" s="34">
        <v>0</v>
      </c>
      <c r="T153" s="34">
        <v>0</v>
      </c>
      <c r="U153" s="34"/>
      <c r="V153" s="34">
        <v>0</v>
      </c>
      <c r="W153" s="72"/>
      <c r="X153" s="244"/>
      <c r="Y153" s="36"/>
      <c r="Z153" s="33" t="s">
        <v>80</v>
      </c>
      <c r="AA153" s="34" t="s">
        <v>80</v>
      </c>
      <c r="AB153" s="34" t="s">
        <v>108</v>
      </c>
      <c r="AC153" s="34" t="s">
        <v>108</v>
      </c>
      <c r="AD153" s="34" t="s">
        <v>108</v>
      </c>
      <c r="AE153" s="70"/>
      <c r="AF153" s="70" t="s">
        <v>282</v>
      </c>
      <c r="AG153" s="109"/>
      <c r="AH153" s="37">
        <v>5658</v>
      </c>
      <c r="AI153" s="38">
        <v>6119</v>
      </c>
      <c r="AJ153" s="38">
        <v>6496</v>
      </c>
      <c r="AK153" s="38">
        <v>7833</v>
      </c>
      <c r="AL153" s="38">
        <v>5797</v>
      </c>
      <c r="AM153" s="38"/>
      <c r="AN153" s="38">
        <v>8483.4699999999993</v>
      </c>
      <c r="AO153" s="129"/>
      <c r="AP153" s="37">
        <v>61.6</v>
      </c>
      <c r="AQ153" s="38">
        <v>51.21</v>
      </c>
      <c r="AR153" s="38">
        <v>156.47999999999999</v>
      </c>
      <c r="AS153" s="38">
        <v>1389.82</v>
      </c>
      <c r="AT153" s="38">
        <v>461.38</v>
      </c>
      <c r="AU153" s="38"/>
      <c r="AV153" s="38">
        <v>725.87</v>
      </c>
      <c r="AW153" s="39"/>
      <c r="AX153" s="253"/>
      <c r="AY153" s="40">
        <f t="shared" si="89"/>
        <v>1.0887239307175681E-2</v>
      </c>
      <c r="AZ153" s="41">
        <f t="shared" si="90"/>
        <v>8.3690145448602708E-3</v>
      </c>
      <c r="BA153" s="41">
        <f t="shared" si="91"/>
        <v>2.4088669950738915E-2</v>
      </c>
      <c r="BB153" s="41">
        <f t="shared" si="92"/>
        <v>0.17743138005872588</v>
      </c>
      <c r="BC153" s="41">
        <f t="shared" si="93"/>
        <v>7.9589442815249267E-2</v>
      </c>
      <c r="BD153" s="41"/>
      <c r="BE153" s="41">
        <f t="shared" si="120"/>
        <v>8.5562865195491944E-2</v>
      </c>
      <c r="BF153" s="130"/>
      <c r="BG153" s="33" t="s">
        <v>188</v>
      </c>
      <c r="BH153" s="43">
        <f t="shared" si="130"/>
        <v>-0.25182247623154097</v>
      </c>
      <c r="BI153" s="43">
        <f t="shared" si="130"/>
        <v>1.5719655405878643</v>
      </c>
      <c r="BJ153" s="43">
        <f t="shared" si="130"/>
        <v>15.334271010798698</v>
      </c>
      <c r="BK153" s="43">
        <f t="shared" si="130"/>
        <v>-9.7841937243476611</v>
      </c>
      <c r="BL153" s="43"/>
      <c r="BM153" s="43"/>
      <c r="BN153" s="131"/>
      <c r="BO153" s="40">
        <f t="shared" si="131"/>
        <v>0</v>
      </c>
      <c r="BP153" s="41">
        <f t="shared" si="131"/>
        <v>0</v>
      </c>
      <c r="BQ153" s="41">
        <f t="shared" si="131"/>
        <v>0</v>
      </c>
      <c r="BR153" s="41"/>
      <c r="BS153" s="41">
        <f>V153/N153</f>
        <v>0</v>
      </c>
      <c r="BT153" s="42"/>
      <c r="BU153" s="260"/>
      <c r="BV153" s="260"/>
      <c r="BW153" s="260"/>
      <c r="BX153" s="260"/>
      <c r="BY153" s="290"/>
      <c r="BZ153" s="40"/>
      <c r="CA153" s="42"/>
      <c r="CB153" s="40"/>
      <c r="CC153" s="300" t="s">
        <v>322</v>
      </c>
      <c r="CD153" s="324"/>
      <c r="CE153" s="294"/>
      <c r="CF153" s="294"/>
      <c r="CG153" s="300"/>
    </row>
    <row r="154" spans="1:85" s="11" customFormat="1" x14ac:dyDescent="0.25">
      <c r="A154" s="10"/>
      <c r="B154" s="32" t="s">
        <v>206</v>
      </c>
      <c r="C154" s="33">
        <v>2</v>
      </c>
      <c r="D154" s="34">
        <v>2</v>
      </c>
      <c r="E154" s="34">
        <v>2</v>
      </c>
      <c r="F154" s="34"/>
      <c r="G154" s="34"/>
      <c r="H154" s="35"/>
      <c r="I154" s="36"/>
      <c r="J154" s="33">
        <v>25</v>
      </c>
      <c r="K154" s="34">
        <v>19</v>
      </c>
      <c r="L154" s="34">
        <v>16</v>
      </c>
      <c r="M154" s="34"/>
      <c r="N154" s="34"/>
      <c r="O154" s="72"/>
      <c r="P154" s="33"/>
      <c r="Q154" s="34"/>
      <c r="R154" s="34"/>
      <c r="S154" s="34"/>
      <c r="T154" s="34"/>
      <c r="U154" s="34"/>
      <c r="V154" s="34"/>
      <c r="W154" s="72"/>
      <c r="X154" s="244"/>
      <c r="Y154" s="36"/>
      <c r="Z154" s="33"/>
      <c r="AA154" s="34"/>
      <c r="AB154" s="34"/>
      <c r="AC154" s="34"/>
      <c r="AD154" s="34"/>
      <c r="AE154" s="70"/>
      <c r="AF154" s="70"/>
      <c r="AG154" s="109"/>
      <c r="AH154" s="37">
        <v>1662</v>
      </c>
      <c r="AI154" s="38">
        <v>1836</v>
      </c>
      <c r="AJ154" s="38">
        <v>2231</v>
      </c>
      <c r="AK154" s="38">
        <v>4221</v>
      </c>
      <c r="AL154" s="38">
        <v>3061</v>
      </c>
      <c r="AM154" s="38"/>
      <c r="AN154" s="38"/>
      <c r="AO154" s="129"/>
      <c r="AP154" s="37"/>
      <c r="AQ154" s="38"/>
      <c r="AR154" s="38"/>
      <c r="AS154" s="38">
        <v>272</v>
      </c>
      <c r="AT154" s="38">
        <v>861</v>
      </c>
      <c r="AU154" s="38"/>
      <c r="AV154" s="38"/>
      <c r="AW154" s="39"/>
      <c r="AX154" s="253"/>
      <c r="AY154" s="40">
        <f t="shared" si="89"/>
        <v>0</v>
      </c>
      <c r="AZ154" s="41">
        <f t="shared" si="90"/>
        <v>0</v>
      </c>
      <c r="BA154" s="41">
        <f t="shared" si="91"/>
        <v>0</v>
      </c>
      <c r="BB154" s="41">
        <f t="shared" si="92"/>
        <v>6.4439706230751001E-2</v>
      </c>
      <c r="BC154" s="41">
        <f t="shared" si="93"/>
        <v>0.28128062724599806</v>
      </c>
      <c r="BD154" s="41"/>
      <c r="BE154" s="41"/>
      <c r="BF154" s="130"/>
      <c r="BG154" s="33" t="s">
        <v>188</v>
      </c>
      <c r="BH154" s="43"/>
      <c r="BI154" s="43"/>
      <c r="BJ154" s="43">
        <f t="shared" ref="BJ154:BK156" si="132">(BB154-BA154)*100</f>
        <v>6.4439706230751002</v>
      </c>
      <c r="BK154" s="43">
        <f t="shared" si="132"/>
        <v>21.684092101524705</v>
      </c>
      <c r="BL154" s="43"/>
      <c r="BM154" s="43"/>
      <c r="BN154" s="131"/>
      <c r="BO154" s="40">
        <f t="shared" si="131"/>
        <v>0</v>
      </c>
      <c r="BP154" s="41">
        <f t="shared" si="131"/>
        <v>0</v>
      </c>
      <c r="BQ154" s="41">
        <f t="shared" si="131"/>
        <v>0</v>
      </c>
      <c r="BR154" s="41"/>
      <c r="BS154" s="41"/>
      <c r="BT154" s="42"/>
      <c r="BU154" s="260"/>
      <c r="BV154" s="260"/>
      <c r="BW154" s="260"/>
      <c r="BX154" s="260"/>
      <c r="BY154" s="290"/>
      <c r="BZ154" s="40"/>
      <c r="CA154" s="42"/>
      <c r="CB154" s="40"/>
      <c r="CC154" s="300"/>
      <c r="CD154" s="324"/>
      <c r="CE154" s="294"/>
      <c r="CF154" s="294"/>
      <c r="CG154" s="300"/>
    </row>
    <row r="155" spans="1:85" s="14" customFormat="1" x14ac:dyDescent="0.25">
      <c r="A155" s="13"/>
      <c r="B155" s="50" t="s">
        <v>207</v>
      </c>
      <c r="C155" s="51">
        <v>5</v>
      </c>
      <c r="D155" s="52">
        <v>5</v>
      </c>
      <c r="E155" s="52">
        <v>5</v>
      </c>
      <c r="F155" s="52"/>
      <c r="G155" s="52">
        <v>3</v>
      </c>
      <c r="H155" s="53">
        <v>0</v>
      </c>
      <c r="I155" s="241">
        <v>6</v>
      </c>
      <c r="J155" s="51">
        <v>32</v>
      </c>
      <c r="K155" s="52">
        <v>31</v>
      </c>
      <c r="L155" s="52">
        <v>30</v>
      </c>
      <c r="M155" s="52"/>
      <c r="N155" s="52">
        <v>54</v>
      </c>
      <c r="O155" s="105">
        <v>132</v>
      </c>
      <c r="P155" s="51">
        <v>0</v>
      </c>
      <c r="Q155" s="52">
        <v>0</v>
      </c>
      <c r="R155" s="52">
        <v>0</v>
      </c>
      <c r="S155" s="52">
        <v>0</v>
      </c>
      <c r="T155" s="52">
        <v>0</v>
      </c>
      <c r="U155" s="52"/>
      <c r="V155" s="52">
        <v>6</v>
      </c>
      <c r="W155" s="105">
        <v>0</v>
      </c>
      <c r="X155" s="246">
        <v>8</v>
      </c>
      <c r="Y155" s="241">
        <v>7</v>
      </c>
      <c r="Z155" s="51" t="s">
        <v>81</v>
      </c>
      <c r="AA155" s="52" t="s">
        <v>81</v>
      </c>
      <c r="AB155" s="52" t="s">
        <v>78</v>
      </c>
      <c r="AC155" s="52" t="s">
        <v>78</v>
      </c>
      <c r="AD155" s="52" t="s">
        <v>82</v>
      </c>
      <c r="AE155" s="54"/>
      <c r="AF155" s="54" t="s">
        <v>145</v>
      </c>
      <c r="AG155" s="107" t="s">
        <v>376</v>
      </c>
      <c r="AH155" s="191">
        <v>8254</v>
      </c>
      <c r="AI155" s="55">
        <v>12126</v>
      </c>
      <c r="AJ155" s="55">
        <v>11491</v>
      </c>
      <c r="AK155" s="55">
        <v>13442</v>
      </c>
      <c r="AL155" s="55">
        <v>12410</v>
      </c>
      <c r="AM155" s="55"/>
      <c r="AN155" s="55">
        <v>15779.47</v>
      </c>
      <c r="AO155" s="141">
        <v>5070</v>
      </c>
      <c r="AP155" s="191">
        <v>1936</v>
      </c>
      <c r="AQ155" s="55">
        <v>1913</v>
      </c>
      <c r="AR155" s="55">
        <v>409</v>
      </c>
      <c r="AS155" s="55">
        <v>450</v>
      </c>
      <c r="AT155" s="55">
        <v>827</v>
      </c>
      <c r="AU155" s="55"/>
      <c r="AV155" s="55">
        <v>1634.38</v>
      </c>
      <c r="AW155" s="56">
        <v>1286.69</v>
      </c>
      <c r="AX155" s="255">
        <v>5180.9399999999996</v>
      </c>
      <c r="AY155" s="197">
        <f t="shared" si="89"/>
        <v>0.23455294402713836</v>
      </c>
      <c r="AZ155" s="57">
        <f t="shared" si="90"/>
        <v>0.15776018472703282</v>
      </c>
      <c r="BA155" s="57">
        <f t="shared" si="91"/>
        <v>3.5593072839613611E-2</v>
      </c>
      <c r="BB155" s="57">
        <f t="shared" si="92"/>
        <v>3.3477161136735607E-2</v>
      </c>
      <c r="BC155" s="57">
        <f t="shared" si="93"/>
        <v>6.6639806607574542E-2</v>
      </c>
      <c r="BD155" s="57"/>
      <c r="BE155" s="57">
        <f t="shared" si="120"/>
        <v>0.10357635585986096</v>
      </c>
      <c r="BF155" s="57">
        <f t="shared" si="120"/>
        <v>0.25378500986193298</v>
      </c>
      <c r="BG155" s="51" t="s">
        <v>188</v>
      </c>
      <c r="BH155" s="59">
        <f>(AZ155-AY155)*100</f>
        <v>-7.6792759300105544</v>
      </c>
      <c r="BI155" s="59">
        <f>(BA155-AZ155)*100</f>
        <v>-12.216711188741922</v>
      </c>
      <c r="BJ155" s="59">
        <f t="shared" si="132"/>
        <v>-0.21159117028780039</v>
      </c>
      <c r="BK155" s="59">
        <f t="shared" si="132"/>
        <v>3.3162645470838936</v>
      </c>
      <c r="BL155" s="59"/>
      <c r="BM155" s="59"/>
      <c r="BN155" s="144">
        <f t="shared" si="109"/>
        <v>15.020865400207201</v>
      </c>
      <c r="BO155" s="197">
        <f t="shared" si="131"/>
        <v>0</v>
      </c>
      <c r="BP155" s="57">
        <f t="shared" si="131"/>
        <v>0</v>
      </c>
      <c r="BQ155" s="57">
        <f t="shared" si="131"/>
        <v>0</v>
      </c>
      <c r="BR155" s="57"/>
      <c r="BS155" s="57">
        <f>V155/N155</f>
        <v>0.1111111111111111</v>
      </c>
      <c r="BT155" s="58">
        <f t="shared" si="111"/>
        <v>0</v>
      </c>
      <c r="BU155" s="124">
        <f t="shared" si="112"/>
        <v>6.0606060606060608E-2</v>
      </c>
      <c r="BV155" s="124">
        <f t="shared" si="113"/>
        <v>5.3030303030303032E-2</v>
      </c>
      <c r="BW155" s="124">
        <f t="shared" si="114"/>
        <v>0.11363636363636363</v>
      </c>
      <c r="BX155" s="124"/>
      <c r="BY155" s="291">
        <f t="shared" si="116"/>
        <v>1.4444444444444444</v>
      </c>
      <c r="BZ155" s="197"/>
      <c r="CA155" s="58"/>
      <c r="CB155" s="197" t="s">
        <v>322</v>
      </c>
      <c r="CC155" s="302"/>
      <c r="CD155" s="326"/>
      <c r="CE155" s="126" t="s">
        <v>322</v>
      </c>
      <c r="CF155" s="126"/>
      <c r="CG155" s="302" t="s">
        <v>322</v>
      </c>
    </row>
    <row r="156" spans="1:85" s="14" customFormat="1" x14ac:dyDescent="0.25">
      <c r="A156" s="13"/>
      <c r="B156" s="50" t="s">
        <v>208</v>
      </c>
      <c r="C156" s="51">
        <v>4</v>
      </c>
      <c r="D156" s="52">
        <v>4</v>
      </c>
      <c r="E156" s="52">
        <v>0</v>
      </c>
      <c r="F156" s="52"/>
      <c r="G156" s="52">
        <v>0</v>
      </c>
      <c r="H156" s="53">
        <v>0</v>
      </c>
      <c r="I156" s="241">
        <v>5</v>
      </c>
      <c r="J156" s="51">
        <v>24</v>
      </c>
      <c r="K156" s="52">
        <v>33</v>
      </c>
      <c r="L156" s="52">
        <v>12</v>
      </c>
      <c r="M156" s="52"/>
      <c r="N156" s="52">
        <v>67</v>
      </c>
      <c r="O156" s="105">
        <v>65</v>
      </c>
      <c r="P156" s="51">
        <v>1</v>
      </c>
      <c r="Q156" s="52">
        <v>1</v>
      </c>
      <c r="R156" s="52">
        <v>3</v>
      </c>
      <c r="S156" s="52">
        <v>3</v>
      </c>
      <c r="T156" s="52">
        <v>3</v>
      </c>
      <c r="U156" s="52"/>
      <c r="V156" s="52">
        <v>1</v>
      </c>
      <c r="W156" s="105">
        <v>3</v>
      </c>
      <c r="X156" s="246">
        <v>0</v>
      </c>
      <c r="Y156" s="241">
        <v>4</v>
      </c>
      <c r="Z156" s="51" t="s">
        <v>80</v>
      </c>
      <c r="AA156" s="52" t="s">
        <v>83</v>
      </c>
      <c r="AB156" s="52" t="s">
        <v>84</v>
      </c>
      <c r="AC156" s="52" t="s">
        <v>84</v>
      </c>
      <c r="AD156" s="52" t="s">
        <v>84</v>
      </c>
      <c r="AE156" s="54"/>
      <c r="AF156" s="54">
        <v>27.97</v>
      </c>
      <c r="AG156" s="107">
        <v>27.97</v>
      </c>
      <c r="AH156" s="191">
        <v>16453</v>
      </c>
      <c r="AI156" s="55">
        <v>17990</v>
      </c>
      <c r="AJ156" s="55">
        <v>27444</v>
      </c>
      <c r="AK156" s="55">
        <v>27389</v>
      </c>
      <c r="AL156" s="55"/>
      <c r="AM156" s="55"/>
      <c r="AN156" s="55">
        <v>29133.62</v>
      </c>
      <c r="AO156" s="141">
        <v>33144.67</v>
      </c>
      <c r="AP156" s="191">
        <v>941</v>
      </c>
      <c r="AQ156" s="55">
        <v>2060</v>
      </c>
      <c r="AR156" s="55">
        <v>1916</v>
      </c>
      <c r="AS156" s="55">
        <v>4117</v>
      </c>
      <c r="AT156" s="55"/>
      <c r="AU156" s="55"/>
      <c r="AV156" s="55">
        <v>3254</v>
      </c>
      <c r="AW156" s="56">
        <v>3678.52</v>
      </c>
      <c r="AX156" s="255">
        <v>15087.09</v>
      </c>
      <c r="AY156" s="197">
        <f t="shared" si="89"/>
        <v>5.7193217042484652E-2</v>
      </c>
      <c r="AZ156" s="57">
        <f t="shared" si="90"/>
        <v>0.11450806003335186</v>
      </c>
      <c r="BA156" s="57">
        <f t="shared" si="91"/>
        <v>6.9814895787786033E-2</v>
      </c>
      <c r="BB156" s="57">
        <f t="shared" si="92"/>
        <v>0.15031582021979628</v>
      </c>
      <c r="BC156" s="57"/>
      <c r="BD156" s="57"/>
      <c r="BE156" s="57">
        <f t="shared" si="120"/>
        <v>0.11169226481295494</v>
      </c>
      <c r="BF156" s="136">
        <f t="shared" si="107"/>
        <v>0.11098375696605216</v>
      </c>
      <c r="BG156" s="51" t="s">
        <v>188</v>
      </c>
      <c r="BH156" s="59">
        <f>(AZ156-AY156)*100</f>
        <v>5.7314842990867207</v>
      </c>
      <c r="BI156" s="59">
        <f>(BA156-AZ156)*100</f>
        <v>-4.4693164245565828</v>
      </c>
      <c r="BJ156" s="59">
        <f t="shared" si="132"/>
        <v>8.0500924432010255</v>
      </c>
      <c r="BK156" s="59">
        <f t="shared" si="132"/>
        <v>-15.031582021979627</v>
      </c>
      <c r="BL156" s="59"/>
      <c r="BM156" s="59"/>
      <c r="BN156" s="144">
        <f t="shared" si="109"/>
        <v>-7.0850784690278112E-2</v>
      </c>
      <c r="BO156" s="197">
        <f t="shared" si="131"/>
        <v>0.125</v>
      </c>
      <c r="BP156" s="57">
        <f t="shared" si="131"/>
        <v>9.0909090909090912E-2</v>
      </c>
      <c r="BQ156" s="57">
        <f t="shared" si="131"/>
        <v>0.25</v>
      </c>
      <c r="BR156" s="57"/>
      <c r="BS156" s="57">
        <f>V156/N156</f>
        <v>1.4925373134328358E-2</v>
      </c>
      <c r="BT156" s="58">
        <f t="shared" si="111"/>
        <v>4.6153846153846156E-2</v>
      </c>
      <c r="BU156" s="124">
        <f t="shared" si="112"/>
        <v>0</v>
      </c>
      <c r="BV156" s="124">
        <f t="shared" si="113"/>
        <v>6.1538461538461542E-2</v>
      </c>
      <c r="BW156" s="124">
        <f t="shared" si="114"/>
        <v>0.1076923076923077</v>
      </c>
      <c r="BX156" s="124">
        <f t="shared" si="115"/>
        <v>0</v>
      </c>
      <c r="BY156" s="291">
        <f t="shared" si="116"/>
        <v>-2.9850746268656716E-2</v>
      </c>
      <c r="BZ156" s="197"/>
      <c r="CA156" s="58"/>
      <c r="CB156" s="197"/>
      <c r="CC156" s="302" t="s">
        <v>322</v>
      </c>
      <c r="CD156" s="326" t="s">
        <v>322</v>
      </c>
      <c r="CE156" s="126"/>
      <c r="CF156" s="126"/>
      <c r="CG156" s="302" t="s">
        <v>322</v>
      </c>
    </row>
    <row r="157" spans="1:85" s="11" customFormat="1" x14ac:dyDescent="0.25">
      <c r="A157" s="10"/>
      <c r="B157" s="32" t="s">
        <v>85</v>
      </c>
      <c r="C157" s="33">
        <v>1</v>
      </c>
      <c r="D157" s="34">
        <v>1</v>
      </c>
      <c r="E157" s="34">
        <v>1</v>
      </c>
      <c r="F157" s="34"/>
      <c r="G157" s="34"/>
      <c r="H157" s="35"/>
      <c r="I157" s="36"/>
      <c r="J157" s="33">
        <v>0</v>
      </c>
      <c r="K157" s="34">
        <v>0</v>
      </c>
      <c r="L157" s="34">
        <v>1</v>
      </c>
      <c r="M157" s="34"/>
      <c r="N157" s="34"/>
      <c r="O157" s="72"/>
      <c r="P157" s="33"/>
      <c r="Q157" s="34"/>
      <c r="R157" s="34"/>
      <c r="S157" s="34"/>
      <c r="T157" s="34"/>
      <c r="U157" s="34"/>
      <c r="V157" s="34"/>
      <c r="W157" s="72"/>
      <c r="X157" s="244"/>
      <c r="Y157" s="36"/>
      <c r="Z157" s="33" t="s">
        <v>86</v>
      </c>
      <c r="AA157" s="34"/>
      <c r="AB157" s="34"/>
      <c r="AC157" s="34"/>
      <c r="AD157" s="34" t="s">
        <v>87</v>
      </c>
      <c r="AE157" s="70"/>
      <c r="AF157" s="70"/>
      <c r="AG157" s="109"/>
      <c r="AH157" s="37">
        <v>5225</v>
      </c>
      <c r="AI157" s="38">
        <v>5225</v>
      </c>
      <c r="AJ157" s="38">
        <v>5225</v>
      </c>
      <c r="AK157" s="38">
        <v>5887</v>
      </c>
      <c r="AL157" s="38">
        <v>5887</v>
      </c>
      <c r="AM157" s="38"/>
      <c r="AN157" s="38"/>
      <c r="AO157" s="129"/>
      <c r="AP157" s="37"/>
      <c r="AQ157" s="38"/>
      <c r="AR157" s="38"/>
      <c r="AS157" s="38"/>
      <c r="AT157" s="38">
        <v>251</v>
      </c>
      <c r="AU157" s="38"/>
      <c r="AV157" s="38"/>
      <c r="AW157" s="39"/>
      <c r="AX157" s="253"/>
      <c r="AY157" s="40">
        <f t="shared" si="89"/>
        <v>0</v>
      </c>
      <c r="AZ157" s="41">
        <f t="shared" si="90"/>
        <v>0</v>
      </c>
      <c r="BA157" s="41">
        <f t="shared" si="91"/>
        <v>0</v>
      </c>
      <c r="BB157" s="41">
        <f t="shared" si="92"/>
        <v>0</v>
      </c>
      <c r="BC157" s="41">
        <f t="shared" si="93"/>
        <v>4.2636317309325635E-2</v>
      </c>
      <c r="BD157" s="41"/>
      <c r="BE157" s="41"/>
      <c r="BF157" s="130"/>
      <c r="BG157" s="33" t="s">
        <v>188</v>
      </c>
      <c r="BH157" s="43"/>
      <c r="BI157" s="43"/>
      <c r="BJ157" s="43"/>
      <c r="BK157" s="43">
        <f>(BC157-BB157)*100</f>
        <v>4.2636317309325635</v>
      </c>
      <c r="BL157" s="43"/>
      <c r="BM157" s="43"/>
      <c r="BN157" s="131"/>
      <c r="BO157" s="40"/>
      <c r="BP157" s="41"/>
      <c r="BQ157" s="41">
        <f>T157/L157</f>
        <v>0</v>
      </c>
      <c r="BR157" s="41"/>
      <c r="BS157" s="41"/>
      <c r="BT157" s="42"/>
      <c r="BU157" s="260"/>
      <c r="BV157" s="260"/>
      <c r="BW157" s="260"/>
      <c r="BX157" s="260"/>
      <c r="BY157" s="290"/>
      <c r="BZ157" s="40"/>
      <c r="CA157" s="42"/>
      <c r="CB157" s="40"/>
      <c r="CC157" s="300"/>
      <c r="CD157" s="324"/>
      <c r="CE157" s="294"/>
      <c r="CF157" s="294"/>
      <c r="CG157" s="300"/>
    </row>
    <row r="158" spans="1:85" s="11" customFormat="1" x14ac:dyDescent="0.25">
      <c r="A158" s="10"/>
      <c r="B158" s="32" t="s">
        <v>209</v>
      </c>
      <c r="C158" s="33">
        <v>1</v>
      </c>
      <c r="D158" s="34">
        <v>1</v>
      </c>
      <c r="E158" s="34">
        <v>1</v>
      </c>
      <c r="F158" s="34"/>
      <c r="G158" s="34"/>
      <c r="H158" s="35"/>
      <c r="I158" s="36"/>
      <c r="J158" s="33">
        <v>7</v>
      </c>
      <c r="K158" s="34">
        <v>8</v>
      </c>
      <c r="L158" s="34">
        <v>12</v>
      </c>
      <c r="M158" s="34"/>
      <c r="N158" s="34"/>
      <c r="O158" s="72"/>
      <c r="P158" s="33"/>
      <c r="Q158" s="34"/>
      <c r="R158" s="34"/>
      <c r="S158" s="34"/>
      <c r="T158" s="34"/>
      <c r="U158" s="34"/>
      <c r="V158" s="34"/>
      <c r="W158" s="72"/>
      <c r="X158" s="244"/>
      <c r="Y158" s="36"/>
      <c r="Z158" s="33"/>
      <c r="AA158" s="34" t="s">
        <v>76</v>
      </c>
      <c r="AB158" s="34" t="s">
        <v>76</v>
      </c>
      <c r="AC158" s="34" t="s">
        <v>76</v>
      </c>
      <c r="AD158" s="34" t="s">
        <v>128</v>
      </c>
      <c r="AE158" s="70"/>
      <c r="AF158" s="70"/>
      <c r="AG158" s="109"/>
      <c r="AH158" s="37">
        <v>1424</v>
      </c>
      <c r="AI158" s="38">
        <v>1679</v>
      </c>
      <c r="AJ158" s="38">
        <v>1936</v>
      </c>
      <c r="AK158" s="38">
        <v>2191</v>
      </c>
      <c r="AL158" s="38">
        <v>2411</v>
      </c>
      <c r="AM158" s="38"/>
      <c r="AN158" s="38"/>
      <c r="AO158" s="129"/>
      <c r="AP158" s="37">
        <v>115</v>
      </c>
      <c r="AQ158" s="38">
        <v>145</v>
      </c>
      <c r="AR158" s="38">
        <v>271</v>
      </c>
      <c r="AS158" s="38">
        <v>737</v>
      </c>
      <c r="AT158" s="38">
        <v>1203</v>
      </c>
      <c r="AU158" s="38"/>
      <c r="AV158" s="38"/>
      <c r="AW158" s="39"/>
      <c r="AX158" s="253"/>
      <c r="AY158" s="40">
        <f t="shared" si="89"/>
        <v>8.0758426966292138E-2</v>
      </c>
      <c r="AZ158" s="41">
        <f t="shared" si="90"/>
        <v>8.6360929124478861E-2</v>
      </c>
      <c r="BA158" s="41">
        <f t="shared" si="91"/>
        <v>0.1399793388429752</v>
      </c>
      <c r="BB158" s="41">
        <f t="shared" si="92"/>
        <v>0.33637608397991786</v>
      </c>
      <c r="BC158" s="41">
        <f t="shared" si="93"/>
        <v>0.49896308585649107</v>
      </c>
      <c r="BD158" s="41"/>
      <c r="BE158" s="41"/>
      <c r="BF158" s="130"/>
      <c r="BG158" s="33" t="s">
        <v>188</v>
      </c>
      <c r="BH158" s="43">
        <f t="shared" ref="BH158:BJ159" si="133">(AZ158-AY158)*100</f>
        <v>0.56025021581867229</v>
      </c>
      <c r="BI158" s="43">
        <f t="shared" si="133"/>
        <v>5.3618409718496336</v>
      </c>
      <c r="BJ158" s="43">
        <f t="shared" si="133"/>
        <v>19.639674513694267</v>
      </c>
      <c r="BK158" s="43">
        <f>(BC158-BB158)*100</f>
        <v>16.258700187657322</v>
      </c>
      <c r="BL158" s="43"/>
      <c r="BM158" s="43"/>
      <c r="BN158" s="131"/>
      <c r="BO158" s="40">
        <f>R158/J158</f>
        <v>0</v>
      </c>
      <c r="BP158" s="41">
        <f>S158/K158</f>
        <v>0</v>
      </c>
      <c r="BQ158" s="41">
        <f>T158/L158</f>
        <v>0</v>
      </c>
      <c r="BR158" s="41"/>
      <c r="BS158" s="41"/>
      <c r="BT158" s="42"/>
      <c r="BU158" s="260"/>
      <c r="BV158" s="260"/>
      <c r="BW158" s="260"/>
      <c r="BX158" s="260"/>
      <c r="BY158" s="290"/>
      <c r="BZ158" s="40"/>
      <c r="CA158" s="42"/>
      <c r="CB158" s="40"/>
      <c r="CC158" s="300"/>
      <c r="CD158" s="324"/>
      <c r="CE158" s="294"/>
      <c r="CF158" s="294"/>
      <c r="CG158" s="300"/>
    </row>
    <row r="159" spans="1:85" s="14" customFormat="1" x14ac:dyDescent="0.25">
      <c r="A159" s="13"/>
      <c r="B159" s="50" t="s">
        <v>210</v>
      </c>
      <c r="C159" s="51">
        <v>12</v>
      </c>
      <c r="D159" s="52">
        <v>12</v>
      </c>
      <c r="E159" s="52">
        <v>12</v>
      </c>
      <c r="F159" s="52">
        <v>0</v>
      </c>
      <c r="G159" s="52">
        <v>0</v>
      </c>
      <c r="H159" s="53">
        <v>0</v>
      </c>
      <c r="I159" s="241">
        <v>12</v>
      </c>
      <c r="J159" s="51">
        <v>115</v>
      </c>
      <c r="K159" s="52">
        <v>117</v>
      </c>
      <c r="L159" s="52">
        <v>126</v>
      </c>
      <c r="M159" s="52">
        <v>279</v>
      </c>
      <c r="N159" s="52">
        <v>198</v>
      </c>
      <c r="O159" s="105">
        <v>198</v>
      </c>
      <c r="P159" s="51">
        <v>4</v>
      </c>
      <c r="Q159" s="52">
        <v>1</v>
      </c>
      <c r="R159" s="52">
        <v>0</v>
      </c>
      <c r="S159" s="52">
        <v>4</v>
      </c>
      <c r="T159" s="52">
        <v>1</v>
      </c>
      <c r="U159" s="52">
        <v>5</v>
      </c>
      <c r="V159" s="52">
        <v>4</v>
      </c>
      <c r="W159" s="105">
        <v>0</v>
      </c>
      <c r="X159" s="246">
        <v>0</v>
      </c>
      <c r="Y159" s="241">
        <v>3</v>
      </c>
      <c r="Z159" s="51">
        <v>14.58</v>
      </c>
      <c r="AA159" s="52">
        <v>17.22</v>
      </c>
      <c r="AB159" s="52">
        <v>23.99</v>
      </c>
      <c r="AC159" s="52">
        <v>23.99</v>
      </c>
      <c r="AD159" s="52">
        <v>23.99</v>
      </c>
      <c r="AE159" s="54">
        <v>30.77</v>
      </c>
      <c r="AF159" s="54">
        <v>32.64</v>
      </c>
      <c r="AG159" s="107">
        <v>32.630000000000003</v>
      </c>
      <c r="AH159" s="191">
        <v>58571</v>
      </c>
      <c r="AI159" s="55">
        <v>61358</v>
      </c>
      <c r="AJ159" s="55">
        <v>66491</v>
      </c>
      <c r="AK159" s="55">
        <v>106989</v>
      </c>
      <c r="AL159" s="55">
        <v>102150</v>
      </c>
      <c r="AM159" s="55">
        <v>95617.79</v>
      </c>
      <c r="AN159" s="55">
        <v>89283.839999999997</v>
      </c>
      <c r="AO159" s="141">
        <v>133848.01999999999</v>
      </c>
      <c r="AP159" s="191">
        <v>7848</v>
      </c>
      <c r="AQ159" s="55">
        <v>7162</v>
      </c>
      <c r="AR159" s="55">
        <v>8537</v>
      </c>
      <c r="AS159" s="55">
        <v>13674</v>
      </c>
      <c r="AT159" s="55">
        <v>15430</v>
      </c>
      <c r="AU159" s="55">
        <v>17587.75</v>
      </c>
      <c r="AV159" s="55">
        <v>12504.03</v>
      </c>
      <c r="AW159" s="56">
        <v>8247.82</v>
      </c>
      <c r="AX159" s="255">
        <v>19967.13</v>
      </c>
      <c r="AY159" s="197">
        <f t="shared" si="89"/>
        <v>0.13399122432603167</v>
      </c>
      <c r="AZ159" s="57">
        <f t="shared" si="90"/>
        <v>0.11672479546269435</v>
      </c>
      <c r="BA159" s="57">
        <f t="shared" si="91"/>
        <v>0.12839331638868418</v>
      </c>
      <c r="BB159" s="57">
        <f t="shared" si="92"/>
        <v>0.12780753161539971</v>
      </c>
      <c r="BC159" s="57">
        <f t="shared" si="93"/>
        <v>0.15105237395986296</v>
      </c>
      <c r="BD159" s="57">
        <f t="shared" si="119"/>
        <v>0.18393805169519187</v>
      </c>
      <c r="BE159" s="57">
        <f t="shared" si="120"/>
        <v>0.14004807588920909</v>
      </c>
      <c r="BF159" s="136">
        <f t="shared" si="107"/>
        <v>6.1620784528601917E-2</v>
      </c>
      <c r="BG159" s="51" t="s">
        <v>188</v>
      </c>
      <c r="BH159" s="59">
        <f t="shared" si="133"/>
        <v>-1.7266428863337318</v>
      </c>
      <c r="BI159" s="59">
        <f t="shared" si="133"/>
        <v>1.1668520925989827</v>
      </c>
      <c r="BJ159" s="59">
        <f t="shared" si="133"/>
        <v>-5.8578477328447009E-2</v>
      </c>
      <c r="BK159" s="59">
        <f>(BC159-BB159)*100</f>
        <v>2.324484234446325</v>
      </c>
      <c r="BL159" s="59">
        <f>(BD159-BC159)*100</f>
        <v>3.2885677735328911</v>
      </c>
      <c r="BM159" s="59">
        <f>(BE159-BD159)*100</f>
        <v>-4.3889975805982777</v>
      </c>
      <c r="BN159" s="144">
        <f t="shared" si="109"/>
        <v>-7.8427291360607168</v>
      </c>
      <c r="BO159" s="197">
        <f>R159/J159</f>
        <v>0</v>
      </c>
      <c r="BP159" s="57">
        <f>S159/K159</f>
        <v>3.4188034188034191E-2</v>
      </c>
      <c r="BQ159" s="57">
        <f>T159/L159</f>
        <v>7.9365079365079361E-3</v>
      </c>
      <c r="BR159" s="57">
        <f>U159/M159</f>
        <v>1.7921146953405017E-2</v>
      </c>
      <c r="BS159" s="57">
        <f>V159/N159</f>
        <v>2.0202020202020204E-2</v>
      </c>
      <c r="BT159" s="58">
        <f t="shared" si="111"/>
        <v>0</v>
      </c>
      <c r="BU159" s="124">
        <f t="shared" si="112"/>
        <v>0</v>
      </c>
      <c r="BV159" s="124">
        <f t="shared" si="113"/>
        <v>1.5151515151515152E-2</v>
      </c>
      <c r="BW159" s="124">
        <f t="shared" si="114"/>
        <v>1.5151515151515152E-2</v>
      </c>
      <c r="BX159" s="124">
        <f t="shared" si="115"/>
        <v>-3.0637254901954691E-4</v>
      </c>
      <c r="BY159" s="291">
        <f t="shared" si="116"/>
        <v>0</v>
      </c>
      <c r="BZ159" s="197" t="s">
        <v>322</v>
      </c>
      <c r="CA159" s="58"/>
      <c r="CB159" s="197"/>
      <c r="CC159" s="302" t="s">
        <v>322</v>
      </c>
      <c r="CD159" s="326" t="s">
        <v>322</v>
      </c>
      <c r="CE159" s="126"/>
      <c r="CF159" s="126"/>
      <c r="CG159" s="302" t="s">
        <v>322</v>
      </c>
    </row>
    <row r="160" spans="1:85" s="14" customFormat="1" x14ac:dyDescent="0.25">
      <c r="A160" s="13"/>
      <c r="B160" s="50" t="s">
        <v>211</v>
      </c>
      <c r="C160" s="51"/>
      <c r="D160" s="52"/>
      <c r="E160" s="52"/>
      <c r="F160" s="52">
        <v>21</v>
      </c>
      <c r="G160" s="52">
        <v>21</v>
      </c>
      <c r="H160" s="53">
        <v>0</v>
      </c>
      <c r="I160" s="241">
        <v>21</v>
      </c>
      <c r="J160" s="51"/>
      <c r="K160" s="52"/>
      <c r="L160" s="52"/>
      <c r="M160" s="52">
        <v>35</v>
      </c>
      <c r="N160" s="52">
        <v>28</v>
      </c>
      <c r="O160" s="105">
        <v>47</v>
      </c>
      <c r="P160" s="51"/>
      <c r="Q160" s="52"/>
      <c r="R160" s="52"/>
      <c r="S160" s="52"/>
      <c r="T160" s="52"/>
      <c r="U160" s="52">
        <v>6</v>
      </c>
      <c r="V160" s="52">
        <v>5</v>
      </c>
      <c r="W160" s="105">
        <v>2</v>
      </c>
      <c r="X160" s="246">
        <v>5</v>
      </c>
      <c r="Y160" s="241">
        <v>12</v>
      </c>
      <c r="Z160" s="51"/>
      <c r="AA160" s="52"/>
      <c r="AB160" s="52"/>
      <c r="AC160" s="52"/>
      <c r="AD160" s="52"/>
      <c r="AE160" s="54">
        <v>22.2</v>
      </c>
      <c r="AF160" s="54">
        <v>22.23</v>
      </c>
      <c r="AG160" s="107">
        <v>22.2</v>
      </c>
      <c r="AH160" s="191"/>
      <c r="AI160" s="55"/>
      <c r="AJ160" s="55"/>
      <c r="AK160" s="55"/>
      <c r="AL160" s="55"/>
      <c r="AM160" s="55">
        <v>75144</v>
      </c>
      <c r="AN160" s="55">
        <v>72870</v>
      </c>
      <c r="AO160" s="141">
        <v>81512</v>
      </c>
      <c r="AP160" s="191"/>
      <c r="AQ160" s="55"/>
      <c r="AR160" s="55"/>
      <c r="AS160" s="55"/>
      <c r="AT160" s="55"/>
      <c r="AU160" s="55">
        <v>3894</v>
      </c>
      <c r="AV160" s="55">
        <v>4507</v>
      </c>
      <c r="AW160" s="56">
        <v>433</v>
      </c>
      <c r="AX160" s="255">
        <v>4468</v>
      </c>
      <c r="AY160" s="197"/>
      <c r="AZ160" s="57"/>
      <c r="BA160" s="57"/>
      <c r="BB160" s="57"/>
      <c r="BC160" s="57"/>
      <c r="BD160" s="57">
        <f t="shared" si="119"/>
        <v>5.1820504631108273E-2</v>
      </c>
      <c r="BE160" s="57">
        <f t="shared" si="120"/>
        <v>6.1849869630849458E-2</v>
      </c>
      <c r="BF160" s="136">
        <f t="shared" si="107"/>
        <v>5.3121012857002652E-3</v>
      </c>
      <c r="BG160" s="51" t="s">
        <v>188</v>
      </c>
      <c r="BH160" s="59"/>
      <c r="BI160" s="59"/>
      <c r="BJ160" s="59"/>
      <c r="BK160" s="59"/>
      <c r="BL160" s="59"/>
      <c r="BM160" s="59">
        <f>(BE160-BD160)*100</f>
        <v>1.0029364999741184</v>
      </c>
      <c r="BN160" s="144">
        <f t="shared" si="109"/>
        <v>-5.6537768345149191</v>
      </c>
      <c r="BO160" s="197"/>
      <c r="BP160" s="57"/>
      <c r="BQ160" s="57"/>
      <c r="BR160" s="57">
        <f>U160/M160</f>
        <v>0.17142857142857143</v>
      </c>
      <c r="BS160" s="57">
        <f>V160/N160</f>
        <v>0.17857142857142858</v>
      </c>
      <c r="BT160" s="58">
        <f t="shared" si="111"/>
        <v>4.2553191489361701E-2</v>
      </c>
      <c r="BU160" s="124">
        <f t="shared" si="112"/>
        <v>0.10638297872340426</v>
      </c>
      <c r="BV160" s="124">
        <f t="shared" si="113"/>
        <v>0.25531914893617019</v>
      </c>
      <c r="BW160" s="124">
        <f t="shared" si="114"/>
        <v>0.40425531914893614</v>
      </c>
      <c r="BX160" s="124">
        <f t="shared" si="115"/>
        <v>-1.3495276653171901E-3</v>
      </c>
      <c r="BY160" s="291">
        <f t="shared" si="116"/>
        <v>0.6785714285714286</v>
      </c>
      <c r="BZ160" s="197"/>
      <c r="CA160" s="58"/>
      <c r="CB160" s="197"/>
      <c r="CC160" s="302" t="s">
        <v>322</v>
      </c>
      <c r="CD160" s="326" t="s">
        <v>322</v>
      </c>
      <c r="CE160" s="126"/>
      <c r="CF160" s="126" t="s">
        <v>322</v>
      </c>
      <c r="CG160" s="302"/>
    </row>
    <row r="161" spans="1:85" s="11" customFormat="1" x14ac:dyDescent="0.25">
      <c r="A161" s="10">
        <v>77</v>
      </c>
      <c r="B161" s="32" t="s">
        <v>39</v>
      </c>
      <c r="C161" s="33"/>
      <c r="D161" s="34"/>
      <c r="E161" s="34"/>
      <c r="F161" s="34"/>
      <c r="G161" s="34">
        <v>0</v>
      </c>
      <c r="H161" s="35"/>
      <c r="I161" s="36"/>
      <c r="J161" s="33"/>
      <c r="K161" s="34"/>
      <c r="L161" s="34"/>
      <c r="M161" s="34"/>
      <c r="N161" s="34">
        <v>21</v>
      </c>
      <c r="O161" s="72"/>
      <c r="P161" s="33"/>
      <c r="Q161" s="34"/>
      <c r="R161" s="34"/>
      <c r="S161" s="34"/>
      <c r="T161" s="34"/>
      <c r="U161" s="34"/>
      <c r="V161" s="34">
        <v>0</v>
      </c>
      <c r="W161" s="72"/>
      <c r="X161" s="244"/>
      <c r="Y161" s="36"/>
      <c r="Z161" s="33"/>
      <c r="AA161" s="34"/>
      <c r="AB161" s="34"/>
      <c r="AC161" s="34"/>
      <c r="AD161" s="34"/>
      <c r="AE161" s="70"/>
      <c r="AF161" s="70" t="s">
        <v>276</v>
      </c>
      <c r="AG161" s="109"/>
      <c r="AH161" s="37"/>
      <c r="AI161" s="38"/>
      <c r="AJ161" s="38"/>
      <c r="AK161" s="38"/>
      <c r="AL161" s="38"/>
      <c r="AM161" s="38"/>
      <c r="AN161" s="38">
        <v>3075</v>
      </c>
      <c r="AO161" s="129"/>
      <c r="AP161" s="37"/>
      <c r="AQ161" s="38"/>
      <c r="AR161" s="38"/>
      <c r="AS161" s="38"/>
      <c r="AT161" s="38"/>
      <c r="AU161" s="38"/>
      <c r="AV161" s="38">
        <v>1677</v>
      </c>
      <c r="AW161" s="39"/>
      <c r="AX161" s="253"/>
      <c r="AY161" s="40"/>
      <c r="AZ161" s="41"/>
      <c r="BA161" s="41"/>
      <c r="BB161" s="41"/>
      <c r="BC161" s="41"/>
      <c r="BD161" s="41"/>
      <c r="BE161" s="41">
        <f t="shared" si="120"/>
        <v>0.54536585365853663</v>
      </c>
      <c r="BF161" s="130"/>
      <c r="BG161" s="33" t="s">
        <v>188</v>
      </c>
      <c r="BH161" s="43"/>
      <c r="BI161" s="43"/>
      <c r="BJ161" s="43"/>
      <c r="BK161" s="43"/>
      <c r="BL161" s="43"/>
      <c r="BM161" s="43"/>
      <c r="BN161" s="131"/>
      <c r="BO161" s="40"/>
      <c r="BP161" s="41"/>
      <c r="BQ161" s="41"/>
      <c r="BR161" s="41"/>
      <c r="BS161" s="41">
        <f>V161/N161</f>
        <v>0</v>
      </c>
      <c r="BT161" s="42"/>
      <c r="BU161" s="260"/>
      <c r="BV161" s="260"/>
      <c r="BW161" s="260"/>
      <c r="BX161" s="260"/>
      <c r="BY161" s="290"/>
      <c r="BZ161" s="40"/>
      <c r="CA161" s="42"/>
      <c r="CB161" s="40"/>
      <c r="CC161" s="300" t="s">
        <v>322</v>
      </c>
      <c r="CD161" s="324"/>
      <c r="CE161" s="294"/>
      <c r="CF161" s="294"/>
      <c r="CG161" s="300"/>
    </row>
    <row r="162" spans="1:85" s="14" customFormat="1" x14ac:dyDescent="0.25">
      <c r="A162" s="13">
        <v>78</v>
      </c>
      <c r="B162" s="50" t="s">
        <v>40</v>
      </c>
      <c r="C162" s="51"/>
      <c r="D162" s="52"/>
      <c r="E162" s="52"/>
      <c r="F162" s="52">
        <v>0</v>
      </c>
      <c r="G162" s="52"/>
      <c r="H162" s="53"/>
      <c r="I162" s="241"/>
      <c r="J162" s="51"/>
      <c r="K162" s="52"/>
      <c r="L162" s="52"/>
      <c r="M162" s="52">
        <v>122</v>
      </c>
      <c r="N162" s="52"/>
      <c r="O162" s="105"/>
      <c r="P162" s="51"/>
      <c r="Q162" s="52"/>
      <c r="R162" s="52"/>
      <c r="S162" s="52"/>
      <c r="T162" s="52"/>
      <c r="U162" s="52">
        <v>62</v>
      </c>
      <c r="V162" s="52"/>
      <c r="W162" s="105"/>
      <c r="X162" s="246"/>
      <c r="Y162" s="241"/>
      <c r="Z162" s="51"/>
      <c r="AA162" s="52"/>
      <c r="AB162" s="52"/>
      <c r="AC162" s="52"/>
      <c r="AD162" s="52"/>
      <c r="AE162" s="54">
        <v>31.75</v>
      </c>
      <c r="AF162" s="54"/>
      <c r="AG162" s="107"/>
      <c r="AH162" s="191"/>
      <c r="AI162" s="55"/>
      <c r="AJ162" s="55"/>
      <c r="AK162" s="55"/>
      <c r="AL162" s="55"/>
      <c r="AM162" s="55">
        <v>127836.48</v>
      </c>
      <c r="AN162" s="55"/>
      <c r="AO162" s="141"/>
      <c r="AP162" s="191"/>
      <c r="AQ162" s="55"/>
      <c r="AR162" s="55"/>
      <c r="AS162" s="55"/>
      <c r="AT162" s="55"/>
      <c r="AU162" s="55">
        <v>20558.03</v>
      </c>
      <c r="AV162" s="55"/>
      <c r="AW162" s="56"/>
      <c r="AX162" s="255"/>
      <c r="AY162" s="197"/>
      <c r="AZ162" s="57"/>
      <c r="BA162" s="57"/>
      <c r="BB162" s="57"/>
      <c r="BC162" s="57"/>
      <c r="BD162" s="57">
        <f t="shared" si="119"/>
        <v>0.16081505060214424</v>
      </c>
      <c r="BE162" s="57"/>
      <c r="BF162" s="136"/>
      <c r="BG162" s="51" t="s">
        <v>188</v>
      </c>
      <c r="BH162" s="59"/>
      <c r="BI162" s="59"/>
      <c r="BJ162" s="59"/>
      <c r="BK162" s="59"/>
      <c r="BL162" s="59"/>
      <c r="BM162" s="59"/>
      <c r="BN162" s="144"/>
      <c r="BO162" s="197"/>
      <c r="BP162" s="57"/>
      <c r="BQ162" s="57"/>
      <c r="BR162" s="57">
        <f>U162/M162</f>
        <v>0.50819672131147542</v>
      </c>
      <c r="BS162" s="57"/>
      <c r="BT162" s="58"/>
      <c r="BU162" s="124"/>
      <c r="BV162" s="124"/>
      <c r="BW162" s="124"/>
      <c r="BX162" s="124"/>
      <c r="BY162" s="291"/>
      <c r="BZ162" s="197" t="s">
        <v>322</v>
      </c>
      <c r="CA162" s="58"/>
      <c r="CB162" s="197"/>
      <c r="CC162" s="302"/>
      <c r="CD162" s="326"/>
      <c r="CE162" s="126"/>
      <c r="CF162" s="126"/>
      <c r="CG162" s="302"/>
    </row>
    <row r="163" spans="1:85" s="9" customFormat="1" x14ac:dyDescent="0.25">
      <c r="A163" s="12">
        <v>79</v>
      </c>
      <c r="B163" s="17" t="s">
        <v>41</v>
      </c>
      <c r="C163" s="2">
        <v>2</v>
      </c>
      <c r="D163" s="3">
        <v>7</v>
      </c>
      <c r="E163" s="3">
        <v>7</v>
      </c>
      <c r="F163" s="3">
        <v>6</v>
      </c>
      <c r="G163" s="3"/>
      <c r="H163" s="4"/>
      <c r="I163" s="6"/>
      <c r="J163" s="2">
        <v>0</v>
      </c>
      <c r="K163" s="3">
        <v>127</v>
      </c>
      <c r="L163" s="3">
        <v>280</v>
      </c>
      <c r="M163" s="3">
        <v>268</v>
      </c>
      <c r="N163" s="3"/>
      <c r="O163" s="104"/>
      <c r="P163" s="2">
        <v>16</v>
      </c>
      <c r="Q163" s="3">
        <v>6</v>
      </c>
      <c r="R163" s="3">
        <v>34</v>
      </c>
      <c r="S163" s="3">
        <v>69</v>
      </c>
      <c r="T163" s="3">
        <v>22</v>
      </c>
      <c r="U163" s="3">
        <v>73</v>
      </c>
      <c r="V163" s="3"/>
      <c r="W163" s="104"/>
      <c r="X163" s="245"/>
      <c r="Y163" s="6"/>
      <c r="Z163" s="2">
        <v>26.64</v>
      </c>
      <c r="AA163" s="3"/>
      <c r="AB163" s="3"/>
      <c r="AC163" s="3"/>
      <c r="AD163" s="3"/>
      <c r="AE163" s="44">
        <v>44.76</v>
      </c>
      <c r="AF163" s="44"/>
      <c r="AG163" s="108"/>
      <c r="AH163" s="19">
        <v>188645</v>
      </c>
      <c r="AI163" s="20">
        <v>202069</v>
      </c>
      <c r="AJ163" s="20">
        <v>261787</v>
      </c>
      <c r="AK163" s="20">
        <v>235369</v>
      </c>
      <c r="AL163" s="20">
        <v>238880</v>
      </c>
      <c r="AM163" s="20">
        <v>342129</v>
      </c>
      <c r="AN163" s="20"/>
      <c r="AO163" s="152"/>
      <c r="AP163" s="19">
        <v>15375</v>
      </c>
      <c r="AQ163" s="20">
        <v>13331</v>
      </c>
      <c r="AR163" s="20">
        <v>30183</v>
      </c>
      <c r="AS163" s="20">
        <v>32750</v>
      </c>
      <c r="AT163" s="20">
        <v>67555</v>
      </c>
      <c r="AU163" s="20">
        <v>50079</v>
      </c>
      <c r="AV163" s="20"/>
      <c r="AW163" s="21"/>
      <c r="AX163" s="254"/>
      <c r="AY163" s="45">
        <f t="shared" si="89"/>
        <v>8.15022926661189E-2</v>
      </c>
      <c r="AZ163" s="46">
        <f t="shared" si="90"/>
        <v>6.5972514339161376E-2</v>
      </c>
      <c r="BA163" s="46">
        <f t="shared" si="91"/>
        <v>0.11529602310275147</v>
      </c>
      <c r="BB163" s="46">
        <f t="shared" si="92"/>
        <v>0.1391432176709762</v>
      </c>
      <c r="BC163" s="46">
        <f t="shared" si="93"/>
        <v>0.28279889484259879</v>
      </c>
      <c r="BD163" s="46">
        <f t="shared" si="119"/>
        <v>0.14637461308453828</v>
      </c>
      <c r="BE163" s="46"/>
      <c r="BF163" s="153"/>
      <c r="BG163" s="2" t="s">
        <v>188</v>
      </c>
      <c r="BH163" s="48">
        <f t="shared" ref="BH163:BL164" si="134">(AZ163-AY163)*100</f>
        <v>-1.5529778326957524</v>
      </c>
      <c r="BI163" s="48">
        <f t="shared" si="134"/>
        <v>4.9323508763590098</v>
      </c>
      <c r="BJ163" s="48">
        <f t="shared" si="134"/>
        <v>2.3847194568224732</v>
      </c>
      <c r="BK163" s="48">
        <f t="shared" si="134"/>
        <v>14.365567717162259</v>
      </c>
      <c r="BL163" s="48">
        <f t="shared" si="134"/>
        <v>-13.642428175806051</v>
      </c>
      <c r="BM163" s="48"/>
      <c r="BN163" s="154"/>
      <c r="BO163" s="45"/>
      <c r="BP163" s="46">
        <f>S163/K163</f>
        <v>0.54330708661417326</v>
      </c>
      <c r="BQ163" s="46">
        <f>T163/L163</f>
        <v>7.857142857142857E-2</v>
      </c>
      <c r="BR163" s="46">
        <f>U163/M163</f>
        <v>0.27238805970149255</v>
      </c>
      <c r="BS163" s="46"/>
      <c r="BT163" s="47"/>
      <c r="BU163" s="261"/>
      <c r="BV163" s="261"/>
      <c r="BW163" s="261"/>
      <c r="BX163" s="261"/>
      <c r="BY163" s="239"/>
      <c r="BZ163" s="45" t="s">
        <v>322</v>
      </c>
      <c r="CA163" s="47"/>
      <c r="CB163" s="45"/>
      <c r="CC163" s="301"/>
      <c r="CD163" s="325"/>
      <c r="CE163" s="127"/>
      <c r="CF163" s="127"/>
      <c r="CG163" s="301"/>
    </row>
    <row r="164" spans="1:85" s="14" customFormat="1" x14ac:dyDescent="0.25">
      <c r="A164" s="13"/>
      <c r="B164" s="50" t="s">
        <v>75</v>
      </c>
      <c r="C164" s="51">
        <v>0</v>
      </c>
      <c r="D164" s="52">
        <v>0</v>
      </c>
      <c r="E164" s="52">
        <v>0</v>
      </c>
      <c r="F164" s="52">
        <v>0</v>
      </c>
      <c r="G164" s="52">
        <v>1</v>
      </c>
      <c r="H164" s="53"/>
      <c r="I164" s="241"/>
      <c r="J164" s="51">
        <v>37</v>
      </c>
      <c r="K164" s="52">
        <v>49</v>
      </c>
      <c r="L164" s="52">
        <v>68</v>
      </c>
      <c r="M164" s="52">
        <v>73</v>
      </c>
      <c r="N164" s="52">
        <v>53</v>
      </c>
      <c r="O164" s="105"/>
      <c r="P164" s="51">
        <v>8</v>
      </c>
      <c r="Q164" s="52">
        <v>7</v>
      </c>
      <c r="R164" s="52">
        <v>8</v>
      </c>
      <c r="S164" s="52">
        <v>9</v>
      </c>
      <c r="T164" s="52">
        <v>7</v>
      </c>
      <c r="U164" s="52">
        <v>1</v>
      </c>
      <c r="V164" s="52">
        <v>5</v>
      </c>
      <c r="W164" s="105"/>
      <c r="X164" s="246"/>
      <c r="Y164" s="241"/>
      <c r="Z164" s="51">
        <v>20.57</v>
      </c>
      <c r="AA164" s="52">
        <v>26.78</v>
      </c>
      <c r="AB164" s="52">
        <v>31.48</v>
      </c>
      <c r="AC164" s="52"/>
      <c r="AD164" s="52"/>
      <c r="AE164" s="54">
        <v>56.76</v>
      </c>
      <c r="AF164" s="54">
        <v>56.76</v>
      </c>
      <c r="AG164" s="107"/>
      <c r="AH164" s="191">
        <v>59921</v>
      </c>
      <c r="AI164" s="55">
        <v>72552</v>
      </c>
      <c r="AJ164" s="55">
        <v>81297</v>
      </c>
      <c r="AK164" s="55">
        <v>123593</v>
      </c>
      <c r="AL164" s="55">
        <v>95539</v>
      </c>
      <c r="AM164" s="55">
        <v>94591</v>
      </c>
      <c r="AN164" s="55">
        <v>96213</v>
      </c>
      <c r="AO164" s="141"/>
      <c r="AP164" s="191">
        <v>5734</v>
      </c>
      <c r="AQ164" s="55">
        <v>7966</v>
      </c>
      <c r="AR164" s="55">
        <v>12741</v>
      </c>
      <c r="AS164" s="55">
        <v>20140</v>
      </c>
      <c r="AT164" s="55">
        <v>14331</v>
      </c>
      <c r="AU164" s="55">
        <v>15858</v>
      </c>
      <c r="AV164" s="55">
        <v>13250</v>
      </c>
      <c r="AW164" s="56"/>
      <c r="AX164" s="255"/>
      <c r="AY164" s="197">
        <f t="shared" si="89"/>
        <v>9.5692662004973214E-2</v>
      </c>
      <c r="AZ164" s="57">
        <f t="shared" si="90"/>
        <v>0.10979711103760062</v>
      </c>
      <c r="BA164" s="57">
        <f t="shared" si="91"/>
        <v>0.1567216502453965</v>
      </c>
      <c r="BB164" s="57">
        <f t="shared" si="92"/>
        <v>0.16295421261721943</v>
      </c>
      <c r="BC164" s="57">
        <f t="shared" si="93"/>
        <v>0.15000157003946032</v>
      </c>
      <c r="BD164" s="57">
        <f t="shared" si="119"/>
        <v>0.16764808491294098</v>
      </c>
      <c r="BE164" s="57">
        <f t="shared" si="120"/>
        <v>0.13771527756124433</v>
      </c>
      <c r="BF164" s="136"/>
      <c r="BG164" s="51" t="s">
        <v>188</v>
      </c>
      <c r="BH164" s="59">
        <f t="shared" si="134"/>
        <v>1.4104449032627406</v>
      </c>
      <c r="BI164" s="59">
        <f t="shared" si="134"/>
        <v>4.6924539207795881</v>
      </c>
      <c r="BJ164" s="59">
        <f t="shared" si="134"/>
        <v>0.62325623718229306</v>
      </c>
      <c r="BK164" s="59">
        <f t="shared" si="134"/>
        <v>-1.2952642577759104</v>
      </c>
      <c r="BL164" s="59">
        <f t="shared" si="134"/>
        <v>1.7646514873480652</v>
      </c>
      <c r="BM164" s="59">
        <f>(BE164-BD164)*100</f>
        <v>-2.9932807351696651</v>
      </c>
      <c r="BN164" s="144"/>
      <c r="BO164" s="197">
        <f>R164/J164</f>
        <v>0.21621621621621623</v>
      </c>
      <c r="BP164" s="57">
        <f>S164/K164</f>
        <v>0.18367346938775511</v>
      </c>
      <c r="BQ164" s="57">
        <f>T164/L164</f>
        <v>0.10294117647058823</v>
      </c>
      <c r="BR164" s="57">
        <f>U164/M164</f>
        <v>1.3698630136986301E-2</v>
      </c>
      <c r="BS164" s="57">
        <f>V164/N164</f>
        <v>9.4339622641509441E-2</v>
      </c>
      <c r="BT164" s="58"/>
      <c r="BU164" s="124"/>
      <c r="BV164" s="124"/>
      <c r="BW164" s="124"/>
      <c r="BX164" s="124"/>
      <c r="BY164" s="291"/>
      <c r="BZ164" s="197"/>
      <c r="CA164" s="58" t="s">
        <v>322</v>
      </c>
      <c r="CB164" s="197"/>
      <c r="CC164" s="302" t="s">
        <v>322</v>
      </c>
      <c r="CD164" s="326"/>
      <c r="CE164" s="126"/>
      <c r="CF164" s="126"/>
      <c r="CG164" s="302"/>
    </row>
    <row r="165" spans="1:85" x14ac:dyDescent="0.25">
      <c r="A165" s="15">
        <v>80</v>
      </c>
      <c r="B165" s="60" t="s">
        <v>42</v>
      </c>
      <c r="C165" s="176"/>
      <c r="D165" s="61"/>
      <c r="E165" s="61"/>
      <c r="F165" s="61"/>
      <c r="G165" s="61"/>
      <c r="H165" s="62"/>
      <c r="I165" s="242"/>
      <c r="J165" s="176"/>
      <c r="K165" s="61"/>
      <c r="L165" s="61"/>
      <c r="M165" s="61"/>
      <c r="N165" s="61"/>
      <c r="O165" s="106"/>
      <c r="P165" s="176"/>
      <c r="Q165" s="61"/>
      <c r="R165" s="61"/>
      <c r="S165" s="61"/>
      <c r="T165" s="61"/>
      <c r="U165" s="61"/>
      <c r="V165" s="61"/>
      <c r="W165" s="106"/>
      <c r="X165" s="247"/>
      <c r="Y165" s="242"/>
      <c r="Z165" s="176"/>
      <c r="AA165" s="61"/>
      <c r="AB165" s="61"/>
      <c r="AC165" s="61"/>
      <c r="AD165" s="61"/>
      <c r="AE165" s="250"/>
      <c r="AF165" s="250"/>
      <c r="AG165" s="183"/>
      <c r="AH165" s="192"/>
      <c r="AI165" s="63"/>
      <c r="AJ165" s="63"/>
      <c r="AK165" s="63"/>
      <c r="AL165" s="63"/>
      <c r="AM165" s="63"/>
      <c r="AN165" s="63"/>
      <c r="AO165" s="187"/>
      <c r="AP165" s="192"/>
      <c r="AQ165" s="63"/>
      <c r="AR165" s="63"/>
      <c r="AS165" s="63"/>
      <c r="AT165" s="63"/>
      <c r="AU165" s="63"/>
      <c r="AV165" s="63"/>
      <c r="AW165" s="64"/>
      <c r="AX165" s="256"/>
      <c r="AY165" s="198"/>
      <c r="AZ165" s="65"/>
      <c r="BA165" s="65"/>
      <c r="BB165" s="65"/>
      <c r="BC165" s="65"/>
      <c r="BD165" s="65"/>
      <c r="BE165" s="65"/>
      <c r="BF165" s="195"/>
      <c r="BG165" s="176"/>
      <c r="BH165" s="67"/>
      <c r="BI165" s="67"/>
      <c r="BJ165" s="67"/>
      <c r="BK165" s="67"/>
      <c r="BL165" s="67"/>
      <c r="BM165" s="67"/>
      <c r="BN165" s="202"/>
      <c r="BO165" s="198"/>
      <c r="BP165" s="65"/>
      <c r="BQ165" s="65"/>
      <c r="BR165" s="65"/>
      <c r="BS165" s="65"/>
      <c r="BT165" s="66"/>
      <c r="BU165" s="262"/>
      <c r="BV165" s="262"/>
      <c r="BW165" s="262"/>
      <c r="BX165" s="262"/>
      <c r="BY165" s="292"/>
      <c r="BZ165" s="198"/>
      <c r="CA165" s="66"/>
      <c r="CB165" s="198"/>
      <c r="CC165" s="303"/>
      <c r="CD165" s="327"/>
      <c r="CE165" s="295"/>
      <c r="CF165" s="295"/>
      <c r="CG165" s="303"/>
    </row>
    <row r="166" spans="1:85" x14ac:dyDescent="0.25">
      <c r="A166" s="15">
        <v>81</v>
      </c>
      <c r="B166" s="60" t="s">
        <v>43</v>
      </c>
      <c r="C166" s="176"/>
      <c r="D166" s="61"/>
      <c r="E166" s="61"/>
      <c r="F166" s="61"/>
      <c r="G166" s="61"/>
      <c r="H166" s="62"/>
      <c r="I166" s="242"/>
      <c r="J166" s="176"/>
      <c r="K166" s="61"/>
      <c r="L166" s="61"/>
      <c r="M166" s="61"/>
      <c r="N166" s="61"/>
      <c r="O166" s="106"/>
      <c r="P166" s="176"/>
      <c r="Q166" s="61"/>
      <c r="R166" s="61"/>
      <c r="S166" s="61"/>
      <c r="T166" s="61"/>
      <c r="U166" s="61"/>
      <c r="V166" s="61"/>
      <c r="W166" s="106"/>
      <c r="X166" s="247"/>
      <c r="Y166" s="242"/>
      <c r="Z166" s="176"/>
      <c r="AA166" s="61"/>
      <c r="AB166" s="61"/>
      <c r="AC166" s="61"/>
      <c r="AD166" s="61"/>
      <c r="AE166" s="250"/>
      <c r="AF166" s="250"/>
      <c r="AG166" s="183"/>
      <c r="AH166" s="192"/>
      <c r="AI166" s="63"/>
      <c r="AJ166" s="63"/>
      <c r="AK166" s="63"/>
      <c r="AL166" s="63"/>
      <c r="AM166" s="63"/>
      <c r="AN166" s="63"/>
      <c r="AO166" s="187"/>
      <c r="AP166" s="192"/>
      <c r="AQ166" s="63"/>
      <c r="AR166" s="63"/>
      <c r="AS166" s="63"/>
      <c r="AT166" s="63"/>
      <c r="AU166" s="63"/>
      <c r="AV166" s="63"/>
      <c r="AW166" s="64"/>
      <c r="AX166" s="256"/>
      <c r="AY166" s="198"/>
      <c r="AZ166" s="65"/>
      <c r="BA166" s="65"/>
      <c r="BB166" s="65"/>
      <c r="BC166" s="65"/>
      <c r="BD166" s="65"/>
      <c r="BE166" s="65"/>
      <c r="BF166" s="195"/>
      <c r="BG166" s="176" t="s">
        <v>188</v>
      </c>
      <c r="BH166" s="67"/>
      <c r="BI166" s="67"/>
      <c r="BJ166" s="67"/>
      <c r="BK166" s="67"/>
      <c r="BL166" s="67"/>
      <c r="BM166" s="67"/>
      <c r="BN166" s="202"/>
      <c r="BO166" s="198"/>
      <c r="BP166" s="65"/>
      <c r="BQ166" s="65"/>
      <c r="BR166" s="65"/>
      <c r="BS166" s="65"/>
      <c r="BT166" s="66"/>
      <c r="BU166" s="262"/>
      <c r="BV166" s="262"/>
      <c r="BW166" s="262"/>
      <c r="BX166" s="262"/>
      <c r="BY166" s="292"/>
      <c r="BZ166" s="198"/>
      <c r="CA166" s="66"/>
      <c r="CB166" s="198"/>
      <c r="CC166" s="303"/>
      <c r="CD166" s="327"/>
      <c r="CE166" s="295"/>
      <c r="CF166" s="295"/>
      <c r="CG166" s="303"/>
    </row>
    <row r="167" spans="1:85" s="14" customFormat="1" x14ac:dyDescent="0.25">
      <c r="A167" s="13">
        <v>82</v>
      </c>
      <c r="B167" s="50" t="s">
        <v>343</v>
      </c>
      <c r="C167" s="51">
        <v>2</v>
      </c>
      <c r="D167" s="52">
        <v>24</v>
      </c>
      <c r="E167" s="52">
        <v>24</v>
      </c>
      <c r="F167" s="52">
        <v>25</v>
      </c>
      <c r="G167" s="52">
        <v>24</v>
      </c>
      <c r="H167" s="53">
        <v>24</v>
      </c>
      <c r="I167" s="241">
        <v>0</v>
      </c>
      <c r="J167" s="51">
        <v>0</v>
      </c>
      <c r="K167" s="52">
        <v>0</v>
      </c>
      <c r="L167" s="52">
        <v>0</v>
      </c>
      <c r="M167" s="52">
        <v>40</v>
      </c>
      <c r="N167" s="52">
        <v>48</v>
      </c>
      <c r="O167" s="105">
        <v>39</v>
      </c>
      <c r="P167" s="51">
        <v>0</v>
      </c>
      <c r="Q167" s="52">
        <v>0</v>
      </c>
      <c r="R167" s="52">
        <v>0</v>
      </c>
      <c r="S167" s="52">
        <v>0</v>
      </c>
      <c r="T167" s="52">
        <v>0</v>
      </c>
      <c r="U167" s="52">
        <v>0</v>
      </c>
      <c r="V167" s="52">
        <v>15</v>
      </c>
      <c r="W167" s="105">
        <v>0</v>
      </c>
      <c r="X167" s="246">
        <v>12</v>
      </c>
      <c r="Y167" s="241">
        <v>1</v>
      </c>
      <c r="Z167" s="51">
        <v>0</v>
      </c>
      <c r="AA167" s="52">
        <v>0</v>
      </c>
      <c r="AB167" s="52">
        <v>0</v>
      </c>
      <c r="AC167" s="52">
        <v>0</v>
      </c>
      <c r="AD167" s="52">
        <v>0</v>
      </c>
      <c r="AE167" s="54">
        <v>32.21</v>
      </c>
      <c r="AF167" s="54">
        <v>32.21</v>
      </c>
      <c r="AG167" s="107">
        <v>33.72</v>
      </c>
      <c r="AH167" s="191">
        <v>90546</v>
      </c>
      <c r="AI167" s="55">
        <v>97358</v>
      </c>
      <c r="AJ167" s="55">
        <v>99700</v>
      </c>
      <c r="AK167" s="55">
        <v>129457</v>
      </c>
      <c r="AL167" s="55">
        <v>154232</v>
      </c>
      <c r="AM167" s="55">
        <v>153479</v>
      </c>
      <c r="AN167" s="55">
        <v>139493</v>
      </c>
      <c r="AO167" s="141">
        <v>148691</v>
      </c>
      <c r="AP167" s="191">
        <v>-2407</v>
      </c>
      <c r="AQ167" s="55">
        <v>121</v>
      </c>
      <c r="AR167" s="55">
        <v>3026</v>
      </c>
      <c r="AS167" s="55">
        <v>-167</v>
      </c>
      <c r="AT167" s="55">
        <v>7751</v>
      </c>
      <c r="AU167" s="55">
        <v>19232</v>
      </c>
      <c r="AV167" s="55">
        <v>19104</v>
      </c>
      <c r="AW167" s="56">
        <v>9774</v>
      </c>
      <c r="AX167" s="255">
        <v>18701</v>
      </c>
      <c r="AY167" s="197">
        <f>AP167/AH167</f>
        <v>-2.6583173193735779E-2</v>
      </c>
      <c r="AZ167" s="57">
        <f>AQ167/AI167</f>
        <v>1.2428357197148668E-3</v>
      </c>
      <c r="BA167" s="57">
        <f>AR167/AJ167</f>
        <v>3.0351053159478437E-2</v>
      </c>
      <c r="BB167" s="57">
        <f>AS167/AK167</f>
        <v>-1.2900036305491399E-3</v>
      </c>
      <c r="BC167" s="57">
        <f>AT167/AL167</f>
        <v>5.0255459308055396E-2</v>
      </c>
      <c r="BD167" s="57">
        <f t="shared" si="119"/>
        <v>0.1253070452635214</v>
      </c>
      <c r="BE167" s="57">
        <f t="shared" si="120"/>
        <v>0.13695310875814556</v>
      </c>
      <c r="BF167" s="136">
        <f t="shared" si="107"/>
        <v>6.5733635526023765E-2</v>
      </c>
      <c r="BG167" s="51" t="s">
        <v>188</v>
      </c>
      <c r="BH167" s="59">
        <f t="shared" ref="BH167:BM168" si="135">(AZ167-AY167)*100</f>
        <v>2.7826008913450644</v>
      </c>
      <c r="BI167" s="59">
        <f t="shared" si="135"/>
        <v>2.9108217439763573</v>
      </c>
      <c r="BJ167" s="59">
        <f t="shared" si="135"/>
        <v>-3.1641056790027577</v>
      </c>
      <c r="BK167" s="59">
        <f t="shared" si="135"/>
        <v>5.1545462938604532</v>
      </c>
      <c r="BL167" s="59">
        <f t="shared" si="135"/>
        <v>7.505158595546602</v>
      </c>
      <c r="BM167" s="59">
        <f t="shared" si="135"/>
        <v>1.1646063494624159</v>
      </c>
      <c r="BN167" s="144">
        <f t="shared" si="109"/>
        <v>-7.1219473232121802</v>
      </c>
      <c r="BO167" s="197"/>
      <c r="BP167" s="57"/>
      <c r="BQ167" s="57"/>
      <c r="BR167" s="57">
        <f>U167/M167</f>
        <v>0</v>
      </c>
      <c r="BS167" s="57">
        <f>V167/N167</f>
        <v>0.3125</v>
      </c>
      <c r="BT167" s="58">
        <f t="shared" si="111"/>
        <v>0</v>
      </c>
      <c r="BU167" s="124">
        <f t="shared" si="112"/>
        <v>0.30769230769230771</v>
      </c>
      <c r="BV167" s="124">
        <f t="shared" si="113"/>
        <v>2.564102564102564E-2</v>
      </c>
      <c r="BW167" s="124">
        <f t="shared" si="114"/>
        <v>0.33333333333333331</v>
      </c>
      <c r="BX167" s="124">
        <f t="shared" si="115"/>
        <v>4.6879850977957091E-2</v>
      </c>
      <c r="BY167" s="291">
        <f t="shared" si="116"/>
        <v>-0.1875</v>
      </c>
      <c r="BZ167" s="197" t="s">
        <v>322</v>
      </c>
      <c r="CA167" s="58"/>
      <c r="CB167" s="197" t="s">
        <v>322</v>
      </c>
      <c r="CC167" s="302"/>
      <c r="CD167" s="326"/>
      <c r="CE167" s="126" t="s">
        <v>322</v>
      </c>
      <c r="CF167" s="126" t="s">
        <v>322</v>
      </c>
      <c r="CG167" s="302"/>
    </row>
    <row r="168" spans="1:85" s="14" customFormat="1" x14ac:dyDescent="0.25">
      <c r="A168" s="13">
        <v>83</v>
      </c>
      <c r="B168" s="50" t="s">
        <v>44</v>
      </c>
      <c r="C168" s="51">
        <v>0</v>
      </c>
      <c r="D168" s="52">
        <v>0</v>
      </c>
      <c r="E168" s="52">
        <v>0</v>
      </c>
      <c r="F168" s="52">
        <v>0</v>
      </c>
      <c r="G168" s="52">
        <v>0</v>
      </c>
      <c r="H168" s="53">
        <v>8</v>
      </c>
      <c r="I168" s="241">
        <v>0</v>
      </c>
      <c r="J168" s="51">
        <v>75</v>
      </c>
      <c r="K168" s="52">
        <v>77</v>
      </c>
      <c r="L168" s="52">
        <v>89</v>
      </c>
      <c r="M168" s="52">
        <v>103</v>
      </c>
      <c r="N168" s="52">
        <v>97</v>
      </c>
      <c r="O168" s="105">
        <v>76</v>
      </c>
      <c r="P168" s="51">
        <v>4</v>
      </c>
      <c r="Q168" s="52">
        <v>2</v>
      </c>
      <c r="R168" s="52">
        <v>2</v>
      </c>
      <c r="S168" s="52">
        <v>0</v>
      </c>
      <c r="T168" s="52">
        <v>7</v>
      </c>
      <c r="U168" s="52">
        <v>6</v>
      </c>
      <c r="V168" s="52">
        <v>9</v>
      </c>
      <c r="W168" s="105">
        <v>1</v>
      </c>
      <c r="X168" s="246">
        <v>0</v>
      </c>
      <c r="Y168" s="241">
        <v>5</v>
      </c>
      <c r="Z168" s="51">
        <v>18.87</v>
      </c>
      <c r="AA168" s="52">
        <v>25.17</v>
      </c>
      <c r="AB168" s="52">
        <v>37.54</v>
      </c>
      <c r="AC168" s="52">
        <v>31.31</v>
      </c>
      <c r="AD168" s="52">
        <v>34.590000000000003</v>
      </c>
      <c r="AE168" s="54">
        <v>33.93</v>
      </c>
      <c r="AF168" s="54">
        <v>35.840000000000003</v>
      </c>
      <c r="AG168" s="107">
        <v>44.83</v>
      </c>
      <c r="AH168" s="191">
        <v>38879</v>
      </c>
      <c r="AI168" s="55">
        <v>40061</v>
      </c>
      <c r="AJ168" s="55">
        <v>61289</v>
      </c>
      <c r="AK168" s="55">
        <v>76318</v>
      </c>
      <c r="AL168" s="55">
        <v>59088</v>
      </c>
      <c r="AM168" s="55">
        <v>79693.72</v>
      </c>
      <c r="AN168" s="55">
        <v>92467</v>
      </c>
      <c r="AO168" s="141">
        <v>80483.45</v>
      </c>
      <c r="AP168" s="191">
        <v>16958</v>
      </c>
      <c r="AQ168" s="55">
        <v>11985</v>
      </c>
      <c r="AR168" s="55">
        <v>18190</v>
      </c>
      <c r="AS168" s="55">
        <v>33488</v>
      </c>
      <c r="AT168" s="55">
        <v>38803</v>
      </c>
      <c r="AU168" s="55">
        <v>29515.19</v>
      </c>
      <c r="AV168" s="55">
        <v>10164</v>
      </c>
      <c r="AW168" s="56">
        <v>10917.53</v>
      </c>
      <c r="AX168" s="255">
        <v>45725.88</v>
      </c>
      <c r="AY168" s="197">
        <f t="shared" ref="AY168:AY215" si="136">AP168/AH168</f>
        <v>0.43617376990148926</v>
      </c>
      <c r="AZ168" s="57">
        <f>AQ168/AI168</f>
        <v>0.29916876762936523</v>
      </c>
      <c r="BA168" s="57">
        <f t="shared" ref="BA168:BA215" si="137">AR168/AJ168</f>
        <v>0.29679061495537534</v>
      </c>
      <c r="BB168" s="57">
        <f t="shared" ref="BB168:BB215" si="138">AS168/AK168</f>
        <v>0.43879556592153884</v>
      </c>
      <c r="BC168" s="57">
        <f t="shared" ref="BC168:BC215" si="139">AT168/AL168</f>
        <v>0.65669848361765504</v>
      </c>
      <c r="BD168" s="57">
        <f t="shared" si="119"/>
        <v>0.37035778979824258</v>
      </c>
      <c r="BE168" s="57">
        <f t="shared" si="120"/>
        <v>0.10992029588934431</v>
      </c>
      <c r="BF168" s="136">
        <f t="shared" si="107"/>
        <v>0.13564937884745251</v>
      </c>
      <c r="BG168" s="51" t="s">
        <v>188</v>
      </c>
      <c r="BH168" s="59">
        <f t="shared" si="135"/>
        <v>-13.700500227212403</v>
      </c>
      <c r="BI168" s="59">
        <f t="shared" si="135"/>
        <v>-0.23781526739898862</v>
      </c>
      <c r="BJ168" s="59">
        <f t="shared" si="135"/>
        <v>14.200495096616351</v>
      </c>
      <c r="BK168" s="59">
        <f t="shared" si="135"/>
        <v>21.790291769611621</v>
      </c>
      <c r="BL168" s="59">
        <f t="shared" si="135"/>
        <v>-28.634069381941245</v>
      </c>
      <c r="BM168" s="59">
        <f t="shared" si="135"/>
        <v>-26.043749390889825</v>
      </c>
      <c r="BN168" s="144">
        <f t="shared" si="109"/>
        <v>2.5729082958108203</v>
      </c>
      <c r="BO168" s="197">
        <f t="shared" ref="BO168:BQ169" si="140">R168/J168</f>
        <v>2.6666666666666668E-2</v>
      </c>
      <c r="BP168" s="57">
        <f t="shared" si="140"/>
        <v>0</v>
      </c>
      <c r="BQ168" s="57">
        <f t="shared" si="140"/>
        <v>7.8651685393258425E-2</v>
      </c>
      <c r="BR168" s="57">
        <f>U168/M168</f>
        <v>5.8252427184466021E-2</v>
      </c>
      <c r="BS168" s="57">
        <f>V168/N168</f>
        <v>9.2783505154639179E-2</v>
      </c>
      <c r="BT168" s="58">
        <f t="shared" si="111"/>
        <v>1.3157894736842105E-2</v>
      </c>
      <c r="BU168" s="124">
        <f t="shared" si="112"/>
        <v>0</v>
      </c>
      <c r="BV168" s="124">
        <f t="shared" si="113"/>
        <v>6.5789473684210523E-2</v>
      </c>
      <c r="BW168" s="124">
        <f t="shared" si="114"/>
        <v>7.8947368421052627E-2</v>
      </c>
      <c r="BX168" s="124">
        <f t="shared" si="115"/>
        <v>0.25083705357142838</v>
      </c>
      <c r="BY168" s="291">
        <f t="shared" si="116"/>
        <v>-0.21649484536082475</v>
      </c>
      <c r="BZ168" s="197"/>
      <c r="CA168" s="58" t="s">
        <v>322</v>
      </c>
      <c r="CB168" s="197" t="s">
        <v>322</v>
      </c>
      <c r="CC168" s="302"/>
      <c r="CD168" s="326"/>
      <c r="CE168" s="126" t="s">
        <v>322</v>
      </c>
      <c r="CF168" s="126"/>
      <c r="CG168" s="302" t="s">
        <v>322</v>
      </c>
    </row>
    <row r="169" spans="1:85" s="14" customFormat="1" x14ac:dyDescent="0.25">
      <c r="A169" s="13"/>
      <c r="B169" s="50" t="s">
        <v>212</v>
      </c>
      <c r="C169" s="51">
        <v>0</v>
      </c>
      <c r="D169" s="52">
        <v>0</v>
      </c>
      <c r="E169" s="52">
        <v>0</v>
      </c>
      <c r="F169" s="52"/>
      <c r="G169" s="52"/>
      <c r="H169" s="53"/>
      <c r="I169" s="241"/>
      <c r="J169" s="51">
        <v>22</v>
      </c>
      <c r="K169" s="52">
        <v>28</v>
      </c>
      <c r="L169" s="52">
        <v>30</v>
      </c>
      <c r="M169" s="52"/>
      <c r="N169" s="52"/>
      <c r="O169" s="105"/>
      <c r="P169" s="51">
        <v>0</v>
      </c>
      <c r="Q169" s="52">
        <v>0</v>
      </c>
      <c r="R169" s="52">
        <v>0</v>
      </c>
      <c r="S169" s="52">
        <v>0</v>
      </c>
      <c r="T169" s="52">
        <v>0</v>
      </c>
      <c r="U169" s="52"/>
      <c r="V169" s="52"/>
      <c r="W169" s="105"/>
      <c r="X169" s="246"/>
      <c r="Y169" s="241"/>
      <c r="Z169" s="51">
        <v>17.649999999999999</v>
      </c>
      <c r="AA169" s="52">
        <v>17.649999999999999</v>
      </c>
      <c r="AB169" s="52">
        <v>18.989999999999998</v>
      </c>
      <c r="AC169" s="52">
        <v>19.91</v>
      </c>
      <c r="AD169" s="52">
        <v>19.91</v>
      </c>
      <c r="AE169" s="54"/>
      <c r="AF169" s="54"/>
      <c r="AG169" s="107"/>
      <c r="AH169" s="191">
        <v>11723</v>
      </c>
      <c r="AI169" s="55">
        <v>13224</v>
      </c>
      <c r="AJ169" s="55">
        <v>14530</v>
      </c>
      <c r="AK169" s="55">
        <v>16609</v>
      </c>
      <c r="AL169" s="55">
        <v>23471</v>
      </c>
      <c r="AM169" s="55"/>
      <c r="AN169" s="55"/>
      <c r="AO169" s="141"/>
      <c r="AP169" s="191">
        <v>1407</v>
      </c>
      <c r="AQ169" s="55">
        <v>1923</v>
      </c>
      <c r="AR169" s="55">
        <v>2167</v>
      </c>
      <c r="AS169" s="55">
        <v>1892</v>
      </c>
      <c r="AT169" s="55">
        <v>3655</v>
      </c>
      <c r="AU169" s="55"/>
      <c r="AV169" s="55"/>
      <c r="AW169" s="56"/>
      <c r="AX169" s="255"/>
      <c r="AY169" s="197">
        <f t="shared" si="136"/>
        <v>0.12002047257527937</v>
      </c>
      <c r="AZ169" s="57">
        <f>AQ169/AI169</f>
        <v>0.14541742286751361</v>
      </c>
      <c r="BA169" s="57">
        <f t="shared" si="137"/>
        <v>0.14913971094287681</v>
      </c>
      <c r="BB169" s="57">
        <f t="shared" si="138"/>
        <v>0.11391414293455356</v>
      </c>
      <c r="BC169" s="57">
        <f t="shared" si="139"/>
        <v>0.15572408504111457</v>
      </c>
      <c r="BD169" s="57"/>
      <c r="BE169" s="57"/>
      <c r="BF169" s="136"/>
      <c r="BG169" s="51" t="s">
        <v>188</v>
      </c>
      <c r="BH169" s="59">
        <f>(AZ169-AY169)*100</f>
        <v>2.5396950292234237</v>
      </c>
      <c r="BI169" s="59">
        <f>(BA169-AZ169)*100</f>
        <v>0.37222880753632059</v>
      </c>
      <c r="BJ169" s="59">
        <f>(BB169-BA169)*100</f>
        <v>-3.5225568008323256</v>
      </c>
      <c r="BK169" s="59">
        <f>(BC169-BB169)*100</f>
        <v>4.1809942106561016</v>
      </c>
      <c r="BL169" s="59"/>
      <c r="BM169" s="59"/>
      <c r="BN169" s="144"/>
      <c r="BO169" s="197">
        <f t="shared" si="140"/>
        <v>0</v>
      </c>
      <c r="BP169" s="57">
        <f t="shared" si="140"/>
        <v>0</v>
      </c>
      <c r="BQ169" s="57">
        <f t="shared" si="140"/>
        <v>0</v>
      </c>
      <c r="BR169" s="57"/>
      <c r="BS169" s="57"/>
      <c r="BT169" s="58"/>
      <c r="BU169" s="124"/>
      <c r="BV169" s="124"/>
      <c r="BW169" s="124"/>
      <c r="BX169" s="124"/>
      <c r="BY169" s="291"/>
      <c r="BZ169" s="197"/>
      <c r="CA169" s="58"/>
      <c r="CB169" s="197"/>
      <c r="CC169" s="302"/>
      <c r="CD169" s="326"/>
      <c r="CE169" s="126"/>
      <c r="CF169" s="126"/>
      <c r="CG169" s="302"/>
    </row>
    <row r="170" spans="1:85" s="14" customFormat="1" x14ac:dyDescent="0.25">
      <c r="A170" s="13">
        <v>84</v>
      </c>
      <c r="B170" s="50" t="s">
        <v>369</v>
      </c>
      <c r="C170" s="51">
        <v>0</v>
      </c>
      <c r="D170" s="52">
        <v>0</v>
      </c>
      <c r="E170" s="52">
        <v>0</v>
      </c>
      <c r="F170" s="52">
        <v>0</v>
      </c>
      <c r="G170" s="52"/>
      <c r="H170" s="53"/>
      <c r="I170" s="241"/>
      <c r="J170" s="51"/>
      <c r="K170" s="52"/>
      <c r="L170" s="52">
        <v>17</v>
      </c>
      <c r="M170" s="52">
        <v>25</v>
      </c>
      <c r="N170" s="52"/>
      <c r="O170" s="105"/>
      <c r="P170" s="51"/>
      <c r="Q170" s="52"/>
      <c r="R170" s="52"/>
      <c r="S170" s="52"/>
      <c r="T170" s="52">
        <v>11</v>
      </c>
      <c r="U170" s="52">
        <v>0</v>
      </c>
      <c r="V170" s="52"/>
      <c r="W170" s="105"/>
      <c r="X170" s="246"/>
      <c r="Y170" s="241"/>
      <c r="Z170" s="51"/>
      <c r="AA170" s="52"/>
      <c r="AB170" s="52"/>
      <c r="AC170" s="52"/>
      <c r="AD170" s="52" t="s">
        <v>93</v>
      </c>
      <c r="AE170" s="54" t="s">
        <v>250</v>
      </c>
      <c r="AF170" s="54"/>
      <c r="AG170" s="107"/>
      <c r="AH170" s="191"/>
      <c r="AI170" s="55"/>
      <c r="AJ170" s="55"/>
      <c r="AK170" s="55"/>
      <c r="AL170" s="55">
        <v>18228</v>
      </c>
      <c r="AM170" s="55">
        <v>37589.730000000003</v>
      </c>
      <c r="AN170" s="55"/>
      <c r="AO170" s="141"/>
      <c r="AP170" s="191"/>
      <c r="AQ170" s="55"/>
      <c r="AR170" s="55"/>
      <c r="AS170" s="55"/>
      <c r="AT170" s="55">
        <v>6999</v>
      </c>
      <c r="AU170" s="55">
        <v>12781.93</v>
      </c>
      <c r="AV170" s="55"/>
      <c r="AW170" s="56"/>
      <c r="AX170" s="255"/>
      <c r="AY170" s="197"/>
      <c r="AZ170" s="57"/>
      <c r="BA170" s="57"/>
      <c r="BB170" s="57"/>
      <c r="BC170" s="57">
        <f t="shared" si="139"/>
        <v>0.38396971691902565</v>
      </c>
      <c r="BD170" s="57">
        <f t="shared" si="119"/>
        <v>0.34003782416101419</v>
      </c>
      <c r="BE170" s="57"/>
      <c r="BF170" s="136"/>
      <c r="BG170" s="51" t="s">
        <v>188</v>
      </c>
      <c r="BH170" s="59"/>
      <c r="BI170" s="59"/>
      <c r="BJ170" s="59"/>
      <c r="BK170" s="59"/>
      <c r="BL170" s="59"/>
      <c r="BM170" s="59"/>
      <c r="BN170" s="144"/>
      <c r="BO170" s="197"/>
      <c r="BP170" s="57"/>
      <c r="BQ170" s="57">
        <f>T170/L170</f>
        <v>0.6470588235294118</v>
      </c>
      <c r="BR170" s="57">
        <f>U170/M170</f>
        <v>0</v>
      </c>
      <c r="BS170" s="57"/>
      <c r="BT170" s="58"/>
      <c r="BU170" s="124"/>
      <c r="BV170" s="124"/>
      <c r="BW170" s="124"/>
      <c r="BX170" s="124"/>
      <c r="BY170" s="291"/>
      <c r="BZ170" s="197"/>
      <c r="CA170" s="58" t="s">
        <v>322</v>
      </c>
      <c r="CB170" s="197"/>
      <c r="CC170" s="302"/>
      <c r="CD170" s="326"/>
      <c r="CE170" s="126"/>
      <c r="CF170" s="126"/>
      <c r="CG170" s="302"/>
    </row>
    <row r="171" spans="1:85" s="14" customFormat="1" x14ac:dyDescent="0.25">
      <c r="A171" s="13">
        <v>85</v>
      </c>
      <c r="B171" s="50" t="s">
        <v>45</v>
      </c>
      <c r="C171" s="51">
        <v>12</v>
      </c>
      <c r="D171" s="52">
        <v>12</v>
      </c>
      <c r="E171" s="52">
        <v>12</v>
      </c>
      <c r="F171" s="52">
        <v>0</v>
      </c>
      <c r="G171" s="52">
        <v>12</v>
      </c>
      <c r="H171" s="53">
        <v>0</v>
      </c>
      <c r="I171" s="241">
        <v>12</v>
      </c>
      <c r="J171" s="51">
        <v>7</v>
      </c>
      <c r="K171" s="52">
        <v>24</v>
      </c>
      <c r="L171" s="52">
        <v>46</v>
      </c>
      <c r="M171" s="52">
        <v>56</v>
      </c>
      <c r="N171" s="52">
        <v>48</v>
      </c>
      <c r="O171" s="105">
        <v>79</v>
      </c>
      <c r="P171" s="51">
        <v>12</v>
      </c>
      <c r="Q171" s="52">
        <v>6</v>
      </c>
      <c r="R171" s="52">
        <v>7</v>
      </c>
      <c r="S171" s="52">
        <v>25</v>
      </c>
      <c r="T171" s="52">
        <v>20</v>
      </c>
      <c r="U171" s="52">
        <v>16</v>
      </c>
      <c r="V171" s="52">
        <v>15</v>
      </c>
      <c r="W171" s="105">
        <v>33</v>
      </c>
      <c r="X171" s="246">
        <v>13</v>
      </c>
      <c r="Y171" s="241">
        <v>13</v>
      </c>
      <c r="Z171" s="51">
        <v>23.57</v>
      </c>
      <c r="AA171" s="52">
        <v>30.57</v>
      </c>
      <c r="AB171" s="54">
        <v>37.6</v>
      </c>
      <c r="AC171" s="54">
        <v>37.6</v>
      </c>
      <c r="AD171" s="54">
        <v>37.6</v>
      </c>
      <c r="AE171" s="54">
        <v>37.6</v>
      </c>
      <c r="AF171" s="54">
        <v>37.6</v>
      </c>
      <c r="AG171" s="107">
        <v>37.6</v>
      </c>
      <c r="AH171" s="191">
        <v>34266</v>
      </c>
      <c r="AI171" s="55">
        <v>34202</v>
      </c>
      <c r="AJ171" s="55">
        <v>48860</v>
      </c>
      <c r="AK171" s="55">
        <v>68782</v>
      </c>
      <c r="AL171" s="55">
        <v>60136</v>
      </c>
      <c r="AM171" s="55">
        <v>66744</v>
      </c>
      <c r="AN171" s="55">
        <v>78276</v>
      </c>
      <c r="AO171" s="141">
        <v>76686</v>
      </c>
      <c r="AP171" s="191">
        <v>528</v>
      </c>
      <c r="AQ171" s="55">
        <v>406</v>
      </c>
      <c r="AR171" s="55">
        <v>917</v>
      </c>
      <c r="AS171" s="55">
        <v>4630</v>
      </c>
      <c r="AT171" s="55">
        <v>7570</v>
      </c>
      <c r="AU171" s="55">
        <v>8706</v>
      </c>
      <c r="AV171" s="55">
        <v>10083</v>
      </c>
      <c r="AW171" s="56">
        <v>11364</v>
      </c>
      <c r="AX171" s="255">
        <v>26847</v>
      </c>
      <c r="AY171" s="197">
        <f t="shared" si="136"/>
        <v>1.5408860094554369E-2</v>
      </c>
      <c r="AZ171" s="57">
        <f t="shared" ref="AZ171:AZ176" si="141">AQ171/AI171</f>
        <v>1.1870650839132215E-2</v>
      </c>
      <c r="BA171" s="57">
        <f t="shared" si="137"/>
        <v>1.8767908309455586E-2</v>
      </c>
      <c r="BB171" s="57">
        <f t="shared" si="138"/>
        <v>6.7314122880986302E-2</v>
      </c>
      <c r="BC171" s="57">
        <f t="shared" si="139"/>
        <v>0.12588133563921777</v>
      </c>
      <c r="BD171" s="57">
        <f t="shared" si="119"/>
        <v>0.13043869111830278</v>
      </c>
      <c r="BE171" s="57">
        <f t="shared" si="120"/>
        <v>0.12881342940364862</v>
      </c>
      <c r="BF171" s="136">
        <f t="shared" si="107"/>
        <v>0.14818871762772867</v>
      </c>
      <c r="BG171" s="51" t="s">
        <v>188</v>
      </c>
      <c r="BH171" s="59">
        <f t="shared" ref="BH171:BM172" si="142">(AZ171-AY171)*100</f>
        <v>-0.35382092554221545</v>
      </c>
      <c r="BI171" s="59">
        <f t="shared" si="142"/>
        <v>0.68972574703233713</v>
      </c>
      <c r="BJ171" s="59">
        <f t="shared" si="142"/>
        <v>4.8546214571530717</v>
      </c>
      <c r="BK171" s="59">
        <f t="shared" si="142"/>
        <v>5.8567212758231468</v>
      </c>
      <c r="BL171" s="59">
        <f t="shared" si="142"/>
        <v>0.45573554790850068</v>
      </c>
      <c r="BM171" s="59">
        <f t="shared" si="142"/>
        <v>-0.16252617146541581</v>
      </c>
      <c r="BN171" s="144">
        <f t="shared" si="109"/>
        <v>1.9375288224080052</v>
      </c>
      <c r="BO171" s="197">
        <f>R171/J171</f>
        <v>1</v>
      </c>
      <c r="BP171" s="57">
        <f>S171/K171</f>
        <v>1.0416666666666667</v>
      </c>
      <c r="BQ171" s="57">
        <f>T171/L171</f>
        <v>0.43478260869565216</v>
      </c>
      <c r="BR171" s="57">
        <f>U171/M171</f>
        <v>0.2857142857142857</v>
      </c>
      <c r="BS171" s="57">
        <f>V171/N171</f>
        <v>0.3125</v>
      </c>
      <c r="BT171" s="58">
        <f t="shared" si="111"/>
        <v>0.41772151898734178</v>
      </c>
      <c r="BU171" s="124">
        <f t="shared" si="112"/>
        <v>0.16455696202531644</v>
      </c>
      <c r="BV171" s="124">
        <f t="shared" si="113"/>
        <v>0.16455696202531644</v>
      </c>
      <c r="BW171" s="124">
        <f t="shared" si="114"/>
        <v>0.74683544303797467</v>
      </c>
      <c r="BX171" s="124">
        <f t="shared" si="115"/>
        <v>0</v>
      </c>
      <c r="BY171" s="291">
        <f t="shared" si="116"/>
        <v>0.64583333333333337</v>
      </c>
      <c r="BZ171" s="197"/>
      <c r="CA171" s="58" t="s">
        <v>322</v>
      </c>
      <c r="CB171" s="197"/>
      <c r="CC171" s="302" t="s">
        <v>322</v>
      </c>
      <c r="CD171" s="326" t="s">
        <v>322</v>
      </c>
      <c r="CE171" s="126"/>
      <c r="CF171" s="126"/>
      <c r="CG171" s="302" t="s">
        <v>322</v>
      </c>
    </row>
    <row r="172" spans="1:85" s="9" customFormat="1" x14ac:dyDescent="0.25">
      <c r="A172" s="12">
        <v>86</v>
      </c>
      <c r="B172" s="17" t="s">
        <v>46</v>
      </c>
      <c r="C172" s="2">
        <v>120</v>
      </c>
      <c r="D172" s="3">
        <v>120</v>
      </c>
      <c r="E172" s="3">
        <v>120</v>
      </c>
      <c r="F172" s="3">
        <v>120</v>
      </c>
      <c r="G172" s="3">
        <v>119</v>
      </c>
      <c r="H172" s="4">
        <v>120</v>
      </c>
      <c r="I172" s="6">
        <v>2</v>
      </c>
      <c r="J172" s="2"/>
      <c r="K172" s="3"/>
      <c r="L172" s="3"/>
      <c r="M172" s="3">
        <v>8</v>
      </c>
      <c r="N172" s="3">
        <v>45</v>
      </c>
      <c r="O172" s="104">
        <v>45</v>
      </c>
      <c r="P172" s="2"/>
      <c r="Q172" s="3"/>
      <c r="R172" s="3"/>
      <c r="S172" s="3"/>
      <c r="T172" s="3"/>
      <c r="U172" s="3">
        <v>0</v>
      </c>
      <c r="V172" s="3">
        <v>0</v>
      </c>
      <c r="W172" s="104">
        <v>0</v>
      </c>
      <c r="X172" s="245">
        <v>45</v>
      </c>
      <c r="Y172" s="6">
        <v>9</v>
      </c>
      <c r="Z172" s="5">
        <v>21.4</v>
      </c>
      <c r="AA172" s="3">
        <v>27.47</v>
      </c>
      <c r="AB172" s="3">
        <v>40.729999999999997</v>
      </c>
      <c r="AC172" s="3">
        <v>46.63</v>
      </c>
      <c r="AD172" s="3">
        <v>37.67</v>
      </c>
      <c r="AE172" s="44">
        <v>44.41</v>
      </c>
      <c r="AF172" s="44">
        <v>38.909999999999997</v>
      </c>
      <c r="AG172" s="108">
        <v>44.14</v>
      </c>
      <c r="AH172" s="19">
        <v>1347491</v>
      </c>
      <c r="AI172" s="20">
        <v>1472627</v>
      </c>
      <c r="AJ172" s="20">
        <v>2134273</v>
      </c>
      <c r="AK172" s="20">
        <v>2834273</v>
      </c>
      <c r="AL172" s="20">
        <v>2284103</v>
      </c>
      <c r="AM172" s="20">
        <v>2586411.41</v>
      </c>
      <c r="AN172" s="20">
        <v>2622416</v>
      </c>
      <c r="AO172" s="152">
        <v>3117708.13</v>
      </c>
      <c r="AP172" s="19">
        <v>51302</v>
      </c>
      <c r="AQ172" s="20">
        <v>66323</v>
      </c>
      <c r="AR172" s="20">
        <v>116156</v>
      </c>
      <c r="AS172" s="20">
        <v>679970</v>
      </c>
      <c r="AT172" s="20">
        <v>411239</v>
      </c>
      <c r="AU172" s="20">
        <v>83539</v>
      </c>
      <c r="AV172" s="20">
        <v>47783</v>
      </c>
      <c r="AW172" s="21">
        <v>71701.97</v>
      </c>
      <c r="AX172" s="254">
        <v>264994.15999999997</v>
      </c>
      <c r="AY172" s="45">
        <f t="shared" si="136"/>
        <v>3.8072239443528749E-2</v>
      </c>
      <c r="AZ172" s="46">
        <f t="shared" si="141"/>
        <v>4.5037202224324287E-2</v>
      </c>
      <c r="BA172" s="46">
        <f t="shared" si="137"/>
        <v>5.4424152861419321E-2</v>
      </c>
      <c r="BB172" s="46">
        <f t="shared" si="138"/>
        <v>0.23990984636977455</v>
      </c>
      <c r="BC172" s="46">
        <f t="shared" si="139"/>
        <v>0.18004398225474069</v>
      </c>
      <c r="BD172" s="46">
        <f t="shared" si="119"/>
        <v>3.2299192493896393E-2</v>
      </c>
      <c r="BE172" s="46">
        <f t="shared" si="120"/>
        <v>1.8220984008639363E-2</v>
      </c>
      <c r="BF172" s="153">
        <f t="shared" si="107"/>
        <v>2.2998294583784534E-2</v>
      </c>
      <c r="BG172" s="2" t="s">
        <v>188</v>
      </c>
      <c r="BH172" s="48">
        <f t="shared" si="142"/>
        <v>0.69649627807955372</v>
      </c>
      <c r="BI172" s="48">
        <f t="shared" si="142"/>
        <v>0.93869506370950351</v>
      </c>
      <c r="BJ172" s="48">
        <f t="shared" si="142"/>
        <v>18.548569350835521</v>
      </c>
      <c r="BK172" s="48">
        <f t="shared" si="142"/>
        <v>-5.986586411503386</v>
      </c>
      <c r="BL172" s="48">
        <f t="shared" si="142"/>
        <v>-14.77447897608443</v>
      </c>
      <c r="BM172" s="48">
        <f t="shared" si="142"/>
        <v>-1.4078208485257031</v>
      </c>
      <c r="BN172" s="154">
        <f t="shared" si="109"/>
        <v>0.47773105751451711</v>
      </c>
      <c r="BO172" s="45"/>
      <c r="BP172" s="46"/>
      <c r="BQ172" s="46"/>
      <c r="BR172" s="46">
        <f>U172/M172</f>
        <v>0</v>
      </c>
      <c r="BS172" s="46">
        <f>V172/N172</f>
        <v>0</v>
      </c>
      <c r="BT172" s="47">
        <f t="shared" si="111"/>
        <v>0</v>
      </c>
      <c r="BU172" s="261">
        <f t="shared" si="112"/>
        <v>1</v>
      </c>
      <c r="BV172" s="261">
        <f t="shared" si="113"/>
        <v>0.2</v>
      </c>
      <c r="BW172" s="261">
        <f t="shared" si="114"/>
        <v>1.2</v>
      </c>
      <c r="BX172" s="261">
        <f t="shared" si="115"/>
        <v>0.13441274736571587</v>
      </c>
      <c r="BY172" s="239">
        <f t="shared" si="116"/>
        <v>0</v>
      </c>
      <c r="BZ172" s="45" t="s">
        <v>322</v>
      </c>
      <c r="CA172" s="47"/>
      <c r="CB172" s="45" t="s">
        <v>322</v>
      </c>
      <c r="CC172" s="301"/>
      <c r="CD172" s="325" t="s">
        <v>322</v>
      </c>
      <c r="CE172" s="127"/>
      <c r="CF172" s="127"/>
      <c r="CG172" s="301" t="s">
        <v>322</v>
      </c>
    </row>
    <row r="173" spans="1:85" s="9" customFormat="1" x14ac:dyDescent="0.25">
      <c r="A173" s="12">
        <v>87</v>
      </c>
      <c r="B173" s="17" t="s">
        <v>370</v>
      </c>
      <c r="C173" s="2">
        <v>21</v>
      </c>
      <c r="D173" s="3">
        <v>36</v>
      </c>
      <c r="E173" s="3">
        <v>70</v>
      </c>
      <c r="F173" s="3">
        <v>64</v>
      </c>
      <c r="G173" s="3"/>
      <c r="H173" s="4">
        <v>82</v>
      </c>
      <c r="I173" s="6">
        <v>0</v>
      </c>
      <c r="J173" s="2">
        <v>197</v>
      </c>
      <c r="K173" s="3">
        <v>411</v>
      </c>
      <c r="L173" s="3">
        <v>372</v>
      </c>
      <c r="M173" s="3">
        <v>262</v>
      </c>
      <c r="N173" s="3"/>
      <c r="O173" s="104">
        <v>183</v>
      </c>
      <c r="P173" s="2">
        <v>8</v>
      </c>
      <c r="Q173" s="3">
        <v>2</v>
      </c>
      <c r="R173" s="3">
        <v>5</v>
      </c>
      <c r="S173" s="3">
        <v>4</v>
      </c>
      <c r="T173" s="3">
        <v>12</v>
      </c>
      <c r="U173" s="3">
        <v>24</v>
      </c>
      <c r="V173" s="3"/>
      <c r="W173" s="104">
        <v>21</v>
      </c>
      <c r="X173" s="245">
        <v>15</v>
      </c>
      <c r="Y173" s="6">
        <v>0</v>
      </c>
      <c r="Z173" s="2">
        <v>27.87</v>
      </c>
      <c r="AA173" s="3">
        <v>32.799999999999997</v>
      </c>
      <c r="AB173" s="3">
        <v>54.23</v>
      </c>
      <c r="AC173" s="3">
        <v>44.58</v>
      </c>
      <c r="AD173" s="3">
        <v>42.21</v>
      </c>
      <c r="AE173" s="3">
        <v>42.21</v>
      </c>
      <c r="AF173" s="3"/>
      <c r="AG173" s="104">
        <v>42.12</v>
      </c>
      <c r="AH173" s="19">
        <v>474652</v>
      </c>
      <c r="AI173" s="20">
        <v>553133</v>
      </c>
      <c r="AJ173" s="20">
        <v>645876</v>
      </c>
      <c r="AK173" s="20">
        <v>970867</v>
      </c>
      <c r="AL173" s="20">
        <v>575613</v>
      </c>
      <c r="AM173" s="20">
        <v>544571</v>
      </c>
      <c r="AN173" s="20"/>
      <c r="AO173" s="152">
        <v>1032440</v>
      </c>
      <c r="AP173" s="19"/>
      <c r="AQ173" s="20"/>
      <c r="AR173" s="20">
        <v>37994</v>
      </c>
      <c r="AS173" s="20">
        <v>80916</v>
      </c>
      <c r="AT173" s="20">
        <v>76229</v>
      </c>
      <c r="AU173" s="20">
        <v>74169</v>
      </c>
      <c r="AV173" s="20"/>
      <c r="AW173" s="21">
        <v>225376</v>
      </c>
      <c r="AX173" s="254">
        <v>301072</v>
      </c>
      <c r="AY173" s="45">
        <f t="shared" si="136"/>
        <v>0</v>
      </c>
      <c r="AZ173" s="46">
        <f t="shared" si="141"/>
        <v>0</v>
      </c>
      <c r="BA173" s="46">
        <f t="shared" si="137"/>
        <v>5.8825533074460111E-2</v>
      </c>
      <c r="BB173" s="46">
        <f t="shared" si="138"/>
        <v>8.3344062574997393E-2</v>
      </c>
      <c r="BC173" s="46">
        <f t="shared" si="139"/>
        <v>0.13243099096094077</v>
      </c>
      <c r="BD173" s="46">
        <f t="shared" si="119"/>
        <v>0.13619711662942022</v>
      </c>
      <c r="BE173" s="46"/>
      <c r="BF173" s="153">
        <f t="shared" si="107"/>
        <v>0.21829452558986479</v>
      </c>
      <c r="BG173" s="2" t="s">
        <v>188</v>
      </c>
      <c r="BH173" s="48">
        <f t="shared" ref="BH173:BL174" si="143">(AZ173-AY173)*100</f>
        <v>0</v>
      </c>
      <c r="BI173" s="48">
        <f t="shared" si="143"/>
        <v>5.8825533074460115</v>
      </c>
      <c r="BJ173" s="48">
        <f t="shared" si="143"/>
        <v>2.4518529500537283</v>
      </c>
      <c r="BK173" s="48">
        <f t="shared" si="143"/>
        <v>4.9086928385943374</v>
      </c>
      <c r="BL173" s="48">
        <f t="shared" si="143"/>
        <v>0.37661256684794475</v>
      </c>
      <c r="BM173" s="48"/>
      <c r="BN173" s="154"/>
      <c r="BO173" s="45">
        <f t="shared" ref="BO173:BQ176" si="144">R173/J173</f>
        <v>2.5380710659898477E-2</v>
      </c>
      <c r="BP173" s="46">
        <f t="shared" si="144"/>
        <v>9.7323600973236012E-3</v>
      </c>
      <c r="BQ173" s="46">
        <f t="shared" si="144"/>
        <v>3.2258064516129031E-2</v>
      </c>
      <c r="BR173" s="46">
        <f>U173/M173</f>
        <v>9.1603053435114504E-2</v>
      </c>
      <c r="BS173" s="46"/>
      <c r="BT173" s="47">
        <f t="shared" si="111"/>
        <v>0.11475409836065574</v>
      </c>
      <c r="BU173" s="261">
        <f t="shared" si="112"/>
        <v>8.1967213114754092E-2</v>
      </c>
      <c r="BV173" s="261">
        <f t="shared" si="113"/>
        <v>0</v>
      </c>
      <c r="BW173" s="261">
        <f t="shared" si="114"/>
        <v>0.19672131147540983</v>
      </c>
      <c r="BX173" s="261"/>
      <c r="BY173" s="239"/>
      <c r="BZ173" s="45"/>
      <c r="CA173" s="47" t="s">
        <v>322</v>
      </c>
      <c r="CB173" s="45"/>
      <c r="CC173" s="301"/>
      <c r="CD173" s="325" t="s">
        <v>322</v>
      </c>
      <c r="CE173" s="127"/>
      <c r="CF173" s="127" t="s">
        <v>322</v>
      </c>
      <c r="CG173" s="301"/>
    </row>
    <row r="174" spans="1:85" s="14" customFormat="1" x14ac:dyDescent="0.25">
      <c r="A174" s="13"/>
      <c r="B174" s="50" t="s">
        <v>213</v>
      </c>
      <c r="C174" s="51">
        <v>0</v>
      </c>
      <c r="D174" s="52">
        <v>0</v>
      </c>
      <c r="E174" s="52">
        <v>0</v>
      </c>
      <c r="F174" s="52">
        <v>0</v>
      </c>
      <c r="G174" s="52"/>
      <c r="H174" s="53">
        <v>0</v>
      </c>
      <c r="I174" s="241">
        <v>10</v>
      </c>
      <c r="J174" s="51">
        <v>10</v>
      </c>
      <c r="K174" s="52">
        <v>17</v>
      </c>
      <c r="L174" s="52">
        <v>12</v>
      </c>
      <c r="M174" s="52">
        <v>12</v>
      </c>
      <c r="N174" s="52"/>
      <c r="O174" s="105">
        <v>23</v>
      </c>
      <c r="P174" s="51">
        <v>0</v>
      </c>
      <c r="Q174" s="52">
        <v>0</v>
      </c>
      <c r="R174" s="52">
        <v>0</v>
      </c>
      <c r="S174" s="52">
        <v>0</v>
      </c>
      <c r="T174" s="52">
        <v>0</v>
      </c>
      <c r="U174" s="52">
        <v>0</v>
      </c>
      <c r="V174" s="52"/>
      <c r="W174" s="105">
        <v>0</v>
      </c>
      <c r="X174" s="246">
        <v>0</v>
      </c>
      <c r="Y174" s="241">
        <v>4</v>
      </c>
      <c r="Z174" s="51"/>
      <c r="AA174" s="52"/>
      <c r="AB174" s="52"/>
      <c r="AC174" s="52"/>
      <c r="AD174" s="52"/>
      <c r="AE174" s="54"/>
      <c r="AF174" s="54"/>
      <c r="AG174" s="107">
        <v>26.06</v>
      </c>
      <c r="AH174" s="191">
        <v>14251</v>
      </c>
      <c r="AI174" s="55">
        <v>14849</v>
      </c>
      <c r="AJ174" s="55">
        <v>17266</v>
      </c>
      <c r="AK174" s="55">
        <v>21240</v>
      </c>
      <c r="AL174" s="55">
        <v>23760</v>
      </c>
      <c r="AM174" s="55">
        <v>24873</v>
      </c>
      <c r="AN174" s="55"/>
      <c r="AO174" s="141">
        <v>28478</v>
      </c>
      <c r="AP174" s="191">
        <v>317</v>
      </c>
      <c r="AQ174" s="55">
        <v>525</v>
      </c>
      <c r="AR174" s="55">
        <v>693</v>
      </c>
      <c r="AS174" s="55">
        <v>600</v>
      </c>
      <c r="AT174" s="55">
        <v>587</v>
      </c>
      <c r="AU174" s="55">
        <v>902</v>
      </c>
      <c r="AV174" s="55"/>
      <c r="AW174" s="56">
        <v>3190</v>
      </c>
      <c r="AX174" s="255">
        <v>3826</v>
      </c>
      <c r="AY174" s="197">
        <f t="shared" si="136"/>
        <v>2.2244053048908849E-2</v>
      </c>
      <c r="AZ174" s="57">
        <f t="shared" si="141"/>
        <v>3.5355916223314701E-2</v>
      </c>
      <c r="BA174" s="57">
        <f t="shared" si="137"/>
        <v>4.0136684814085485E-2</v>
      </c>
      <c r="BB174" s="57">
        <f t="shared" si="138"/>
        <v>2.8248587570621469E-2</v>
      </c>
      <c r="BC174" s="57">
        <f t="shared" si="139"/>
        <v>2.4705387205387206E-2</v>
      </c>
      <c r="BD174" s="57">
        <f t="shared" si="119"/>
        <v>3.6264222249025049E-2</v>
      </c>
      <c r="BE174" s="57"/>
      <c r="BF174" s="136">
        <f t="shared" si="107"/>
        <v>0.11201629327902241</v>
      </c>
      <c r="BG174" s="51" t="s">
        <v>188</v>
      </c>
      <c r="BH174" s="59">
        <f t="shared" si="143"/>
        <v>1.3111863174405851</v>
      </c>
      <c r="BI174" s="59">
        <f t="shared" si="143"/>
        <v>0.47807685907707842</v>
      </c>
      <c r="BJ174" s="59">
        <f t="shared" si="143"/>
        <v>-1.1888097243464018</v>
      </c>
      <c r="BK174" s="59">
        <f t="shared" si="143"/>
        <v>-0.35432003652342625</v>
      </c>
      <c r="BL174" s="59">
        <f t="shared" si="143"/>
        <v>1.1558835043637843</v>
      </c>
      <c r="BM174" s="59"/>
      <c r="BN174" s="144"/>
      <c r="BO174" s="197">
        <f t="shared" si="144"/>
        <v>0</v>
      </c>
      <c r="BP174" s="57">
        <f t="shared" si="144"/>
        <v>0</v>
      </c>
      <c r="BQ174" s="57">
        <f t="shared" si="144"/>
        <v>0</v>
      </c>
      <c r="BR174" s="57">
        <f>U174/M174</f>
        <v>0</v>
      </c>
      <c r="BS174" s="57"/>
      <c r="BT174" s="58">
        <f t="shared" si="111"/>
        <v>0</v>
      </c>
      <c r="BU174" s="124">
        <f t="shared" si="112"/>
        <v>0</v>
      </c>
      <c r="BV174" s="124">
        <f t="shared" si="113"/>
        <v>0.17391304347826086</v>
      </c>
      <c r="BW174" s="124">
        <f t="shared" si="114"/>
        <v>0.17391304347826086</v>
      </c>
      <c r="BX174" s="124"/>
      <c r="BY174" s="291"/>
      <c r="BZ174" s="197" t="s">
        <v>322</v>
      </c>
      <c r="CA174" s="58"/>
      <c r="CB174" s="197"/>
      <c r="CC174" s="302"/>
      <c r="CD174" s="326" t="s">
        <v>322</v>
      </c>
      <c r="CE174" s="126"/>
      <c r="CF174" s="126"/>
      <c r="CG174" s="302" t="s">
        <v>322</v>
      </c>
    </row>
    <row r="175" spans="1:85" s="11" customFormat="1" x14ac:dyDescent="0.25">
      <c r="A175" s="10"/>
      <c r="B175" s="32" t="s">
        <v>214</v>
      </c>
      <c r="C175" s="33">
        <v>0</v>
      </c>
      <c r="D175" s="34">
        <v>0</v>
      </c>
      <c r="E175" s="34">
        <v>0</v>
      </c>
      <c r="F175" s="34"/>
      <c r="G175" s="34"/>
      <c r="H175" s="35">
        <v>0</v>
      </c>
      <c r="I175" s="36">
        <v>3</v>
      </c>
      <c r="J175" s="33">
        <v>15</v>
      </c>
      <c r="K175" s="34">
        <v>12</v>
      </c>
      <c r="L175" s="34">
        <v>8</v>
      </c>
      <c r="M175" s="34"/>
      <c r="N175" s="34"/>
      <c r="O175" s="72">
        <v>9</v>
      </c>
      <c r="P175" s="33"/>
      <c r="Q175" s="34"/>
      <c r="R175" s="34"/>
      <c r="S175" s="34"/>
      <c r="T175" s="34"/>
      <c r="U175" s="34"/>
      <c r="V175" s="34"/>
      <c r="W175" s="72">
        <v>0</v>
      </c>
      <c r="X175" s="244">
        <v>3</v>
      </c>
      <c r="Y175" s="36">
        <v>1</v>
      </c>
      <c r="Z175" s="33">
        <v>11.05</v>
      </c>
      <c r="AA175" s="34">
        <f>(11.05+12.65)/2</f>
        <v>11.850000000000001</v>
      </c>
      <c r="AB175" s="34">
        <v>12.65</v>
      </c>
      <c r="AC175" s="34">
        <v>12.65</v>
      </c>
      <c r="AD175" s="34">
        <v>12.65</v>
      </c>
      <c r="AE175" s="70"/>
      <c r="AF175" s="70"/>
      <c r="AG175" s="109" t="s">
        <v>80</v>
      </c>
      <c r="AH175" s="37">
        <v>2112</v>
      </c>
      <c r="AI175" s="38">
        <v>2009</v>
      </c>
      <c r="AJ175" s="38">
        <v>2709</v>
      </c>
      <c r="AK175" s="38">
        <v>2552</v>
      </c>
      <c r="AL175" s="38">
        <v>3387</v>
      </c>
      <c r="AM175" s="38"/>
      <c r="AN175" s="38"/>
      <c r="AO175" s="129">
        <v>3139</v>
      </c>
      <c r="AP175" s="37">
        <v>812</v>
      </c>
      <c r="AQ175" s="38">
        <v>601</v>
      </c>
      <c r="AR175" s="38">
        <v>561</v>
      </c>
      <c r="AS175" s="38">
        <v>550</v>
      </c>
      <c r="AT175" s="38">
        <v>537</v>
      </c>
      <c r="AU175" s="38"/>
      <c r="AV175" s="38"/>
      <c r="AW175" s="39">
        <v>341</v>
      </c>
      <c r="AX175" s="253">
        <v>802</v>
      </c>
      <c r="AY175" s="40">
        <f t="shared" si="136"/>
        <v>0.38446969696969696</v>
      </c>
      <c r="AZ175" s="41">
        <f t="shared" si="141"/>
        <v>0.29915380786460927</v>
      </c>
      <c r="BA175" s="41">
        <f t="shared" si="137"/>
        <v>0.20708748615725359</v>
      </c>
      <c r="BB175" s="41">
        <f t="shared" si="138"/>
        <v>0.21551724137931033</v>
      </c>
      <c r="BC175" s="41">
        <f t="shared" si="139"/>
        <v>0.15854738706820196</v>
      </c>
      <c r="BD175" s="41"/>
      <c r="BE175" s="41"/>
      <c r="BF175" s="130">
        <f t="shared" si="107"/>
        <v>0.1086333227142402</v>
      </c>
      <c r="BG175" s="33" t="s">
        <v>188</v>
      </c>
      <c r="BH175" s="43">
        <f t="shared" ref="BH175:BK176" si="145">(AZ175-AY175)*100</f>
        <v>-8.5315889105087699</v>
      </c>
      <c r="BI175" s="43">
        <f t="shared" si="145"/>
        <v>-9.2066321707355687</v>
      </c>
      <c r="BJ175" s="43">
        <f t="shared" si="145"/>
        <v>0.84297552220567451</v>
      </c>
      <c r="BK175" s="43">
        <f t="shared" si="145"/>
        <v>-5.6969854311108374</v>
      </c>
      <c r="BL175" s="43"/>
      <c r="BM175" s="43"/>
      <c r="BN175" s="131"/>
      <c r="BO175" s="40">
        <f t="shared" si="144"/>
        <v>0</v>
      </c>
      <c r="BP175" s="41">
        <f t="shared" si="144"/>
        <v>0</v>
      </c>
      <c r="BQ175" s="41">
        <f t="shared" si="144"/>
        <v>0</v>
      </c>
      <c r="BR175" s="41"/>
      <c r="BS175" s="41"/>
      <c r="BT175" s="42">
        <f t="shared" si="111"/>
        <v>0</v>
      </c>
      <c r="BU175" s="260">
        <f t="shared" si="112"/>
        <v>0.33333333333333331</v>
      </c>
      <c r="BV175" s="260">
        <f t="shared" si="113"/>
        <v>0.1111111111111111</v>
      </c>
      <c r="BW175" s="260">
        <f t="shared" si="114"/>
        <v>0.44444444444444442</v>
      </c>
      <c r="BX175" s="260"/>
      <c r="BY175" s="290"/>
      <c r="BZ175" s="40"/>
      <c r="CA175" s="42"/>
      <c r="CB175" s="40"/>
      <c r="CC175" s="300"/>
      <c r="CD175" s="324" t="s">
        <v>322</v>
      </c>
      <c r="CE175" s="294"/>
      <c r="CF175" s="294"/>
      <c r="CG175" s="300" t="s">
        <v>322</v>
      </c>
    </row>
    <row r="176" spans="1:85" s="14" customFormat="1" x14ac:dyDescent="0.25">
      <c r="A176" s="13"/>
      <c r="B176" s="50" t="s">
        <v>215</v>
      </c>
      <c r="C176" s="51">
        <v>0</v>
      </c>
      <c r="D176" s="52">
        <v>0</v>
      </c>
      <c r="E176" s="52">
        <v>0</v>
      </c>
      <c r="F176" s="52">
        <v>0</v>
      </c>
      <c r="G176" s="52">
        <v>0</v>
      </c>
      <c r="H176" s="53">
        <v>0</v>
      </c>
      <c r="I176" s="241">
        <v>8</v>
      </c>
      <c r="J176" s="51">
        <v>67</v>
      </c>
      <c r="K176" s="52">
        <v>67</v>
      </c>
      <c r="L176" s="52">
        <v>57</v>
      </c>
      <c r="M176" s="52">
        <v>60</v>
      </c>
      <c r="N176" s="52">
        <v>90</v>
      </c>
      <c r="O176" s="105">
        <v>75</v>
      </c>
      <c r="P176" s="51">
        <v>9</v>
      </c>
      <c r="Q176" s="52">
        <v>12</v>
      </c>
      <c r="R176" s="52">
        <v>0</v>
      </c>
      <c r="S176" s="52">
        <v>0</v>
      </c>
      <c r="T176" s="52">
        <v>2</v>
      </c>
      <c r="U176" s="52">
        <v>3</v>
      </c>
      <c r="V176" s="52">
        <v>10</v>
      </c>
      <c r="W176" s="105">
        <v>0</v>
      </c>
      <c r="X176" s="246">
        <v>0</v>
      </c>
      <c r="Y176" s="241">
        <v>2</v>
      </c>
      <c r="Z176" s="68">
        <v>18</v>
      </c>
      <c r="AA176" s="52">
        <v>18.739999999999998</v>
      </c>
      <c r="AB176" s="52">
        <v>28.46</v>
      </c>
      <c r="AC176" s="52">
        <v>22.68</v>
      </c>
      <c r="AD176" s="52">
        <v>22.68</v>
      </c>
      <c r="AE176" s="54">
        <v>26.4</v>
      </c>
      <c r="AF176" s="54">
        <v>29</v>
      </c>
      <c r="AG176" s="107">
        <v>28</v>
      </c>
      <c r="AH176" s="191">
        <v>33334</v>
      </c>
      <c r="AI176" s="55">
        <v>37059</v>
      </c>
      <c r="AJ176" s="55">
        <v>40830</v>
      </c>
      <c r="AK176" s="55">
        <v>40869</v>
      </c>
      <c r="AL176" s="55">
        <v>36384</v>
      </c>
      <c r="AM176" s="55">
        <v>39040.129999999997</v>
      </c>
      <c r="AN176" s="55">
        <v>43991.44</v>
      </c>
      <c r="AO176" s="141">
        <v>42692.04</v>
      </c>
      <c r="AP176" s="191">
        <v>3881</v>
      </c>
      <c r="AQ176" s="55">
        <v>3642</v>
      </c>
      <c r="AR176" s="55">
        <v>3386</v>
      </c>
      <c r="AS176" s="55">
        <v>4521</v>
      </c>
      <c r="AT176" s="55">
        <v>4836</v>
      </c>
      <c r="AU176" s="55">
        <v>4404.34</v>
      </c>
      <c r="AV176" s="55">
        <v>3493.79</v>
      </c>
      <c r="AW176" s="56">
        <v>2783.21</v>
      </c>
      <c r="AX176" s="255">
        <v>16364.96</v>
      </c>
      <c r="AY176" s="197">
        <f t="shared" si="136"/>
        <v>0.11642767144657107</v>
      </c>
      <c r="AZ176" s="57">
        <f t="shared" si="141"/>
        <v>9.8275722496559539E-2</v>
      </c>
      <c r="BA176" s="57">
        <f t="shared" si="137"/>
        <v>8.2929218711731575E-2</v>
      </c>
      <c r="BB176" s="57">
        <f t="shared" si="138"/>
        <v>0.11062174264112164</v>
      </c>
      <c r="BC176" s="57">
        <f t="shared" si="139"/>
        <v>0.1329155672823219</v>
      </c>
      <c r="BD176" s="57">
        <f t="shared" si="119"/>
        <v>0.11281571039850534</v>
      </c>
      <c r="BE176" s="57">
        <f t="shared" si="120"/>
        <v>7.9419768936865892E-2</v>
      </c>
      <c r="BF176" s="136">
        <f t="shared" si="107"/>
        <v>6.5192715082249525E-2</v>
      </c>
      <c r="BG176" s="51" t="s">
        <v>188</v>
      </c>
      <c r="BH176" s="59">
        <f t="shared" si="145"/>
        <v>-1.8151948950011529</v>
      </c>
      <c r="BI176" s="59">
        <f t="shared" si="145"/>
        <v>-1.5346503784827963</v>
      </c>
      <c r="BJ176" s="59">
        <f t="shared" si="145"/>
        <v>2.769252392939006</v>
      </c>
      <c r="BK176" s="59">
        <f t="shared" si="145"/>
        <v>2.2293824641200262</v>
      </c>
      <c r="BL176" s="59">
        <f>(BD176-BC176)*100</f>
        <v>-2.009985688381656</v>
      </c>
      <c r="BM176" s="59">
        <f>(BE176-BD176)*100</f>
        <v>-3.3395941461639449</v>
      </c>
      <c r="BN176" s="144">
        <f t="shared" si="109"/>
        <v>-1.4227053854616367</v>
      </c>
      <c r="BO176" s="197">
        <f t="shared" si="144"/>
        <v>0</v>
      </c>
      <c r="BP176" s="57">
        <f t="shared" si="144"/>
        <v>0</v>
      </c>
      <c r="BQ176" s="57">
        <f t="shared" si="144"/>
        <v>3.5087719298245612E-2</v>
      </c>
      <c r="BR176" s="57">
        <f>U176/M176</f>
        <v>0.05</v>
      </c>
      <c r="BS176" s="57">
        <f>V176/N176</f>
        <v>0.1111111111111111</v>
      </c>
      <c r="BT176" s="58">
        <f t="shared" si="111"/>
        <v>0</v>
      </c>
      <c r="BU176" s="124">
        <f t="shared" si="112"/>
        <v>0</v>
      </c>
      <c r="BV176" s="124">
        <f t="shared" si="113"/>
        <v>2.6666666666666668E-2</v>
      </c>
      <c r="BW176" s="124">
        <f t="shared" si="114"/>
        <v>2.6666666666666668E-2</v>
      </c>
      <c r="BX176" s="124">
        <f t="shared" si="115"/>
        <v>-3.4482758620689655E-2</v>
      </c>
      <c r="BY176" s="291">
        <f t="shared" si="116"/>
        <v>-0.16666666666666666</v>
      </c>
      <c r="BZ176" s="197"/>
      <c r="CA176" s="58" t="s">
        <v>322</v>
      </c>
      <c r="CB176" s="197" t="s">
        <v>322</v>
      </c>
      <c r="CC176" s="302"/>
      <c r="CD176" s="326"/>
      <c r="CE176" s="126" t="s">
        <v>322</v>
      </c>
      <c r="CF176" s="126" t="s">
        <v>322</v>
      </c>
      <c r="CG176" s="302"/>
    </row>
    <row r="177" spans="1:85" s="14" customFormat="1" x14ac:dyDescent="0.25">
      <c r="A177" s="13"/>
      <c r="B177" s="50" t="s">
        <v>248</v>
      </c>
      <c r="C177" s="51"/>
      <c r="D177" s="52"/>
      <c r="E177" s="52"/>
      <c r="F177" s="52">
        <v>6</v>
      </c>
      <c r="G177" s="52">
        <v>0</v>
      </c>
      <c r="H177" s="53">
        <v>0</v>
      </c>
      <c r="I177" s="241">
        <v>11</v>
      </c>
      <c r="J177" s="51"/>
      <c r="K177" s="52"/>
      <c r="L177" s="52"/>
      <c r="M177" s="52">
        <v>21</v>
      </c>
      <c r="N177" s="52">
        <v>9</v>
      </c>
      <c r="O177" s="105">
        <v>17</v>
      </c>
      <c r="P177" s="51"/>
      <c r="Q177" s="52"/>
      <c r="R177" s="52"/>
      <c r="S177" s="52"/>
      <c r="T177" s="52"/>
      <c r="U177" s="52">
        <v>0</v>
      </c>
      <c r="V177" s="52">
        <v>0</v>
      </c>
      <c r="W177" s="105">
        <v>0</v>
      </c>
      <c r="X177" s="246">
        <v>0</v>
      </c>
      <c r="Y177" s="241">
        <v>0</v>
      </c>
      <c r="Z177" s="68"/>
      <c r="AA177" s="52"/>
      <c r="AB177" s="52"/>
      <c r="AC177" s="52"/>
      <c r="AD177" s="52"/>
      <c r="AE177" s="54" t="s">
        <v>249</v>
      </c>
      <c r="AF177" s="54" t="s">
        <v>249</v>
      </c>
      <c r="AG177" s="54" t="s">
        <v>249</v>
      </c>
      <c r="AH177" s="191"/>
      <c r="AI177" s="55"/>
      <c r="AJ177" s="55"/>
      <c r="AK177" s="55"/>
      <c r="AL177" s="55"/>
      <c r="AM177" s="55">
        <v>7924</v>
      </c>
      <c r="AN177" s="55">
        <v>7831</v>
      </c>
      <c r="AO177" s="141">
        <v>7948.82</v>
      </c>
      <c r="AP177" s="191"/>
      <c r="AQ177" s="55"/>
      <c r="AR177" s="55"/>
      <c r="AS177" s="55"/>
      <c r="AT177" s="55"/>
      <c r="AU177" s="55">
        <v>2063</v>
      </c>
      <c r="AV177" s="55">
        <v>988</v>
      </c>
      <c r="AW177" s="56">
        <v>304.27</v>
      </c>
      <c r="AX177" s="255">
        <v>1160.3699999999999</v>
      </c>
      <c r="AY177" s="197"/>
      <c r="AZ177" s="57"/>
      <c r="BA177" s="57"/>
      <c r="BB177" s="57"/>
      <c r="BC177" s="57"/>
      <c r="BD177" s="57">
        <f t="shared" si="119"/>
        <v>0.26034830893488137</v>
      </c>
      <c r="BE177" s="57">
        <f t="shared" si="120"/>
        <v>0.12616524070999871</v>
      </c>
      <c r="BF177" s="136">
        <f t="shared" si="107"/>
        <v>3.8278637583943273E-2</v>
      </c>
      <c r="BG177" s="51"/>
      <c r="BH177" s="59"/>
      <c r="BI177" s="59"/>
      <c r="BJ177" s="59"/>
      <c r="BK177" s="59"/>
      <c r="BL177" s="59"/>
      <c r="BM177" s="59">
        <f>(BE177-BD177)*100</f>
        <v>-13.418306822488265</v>
      </c>
      <c r="BN177" s="144">
        <f t="shared" si="109"/>
        <v>-8.7886603126055434</v>
      </c>
      <c r="BO177" s="197"/>
      <c r="BP177" s="57"/>
      <c r="BQ177" s="57"/>
      <c r="BR177" s="57">
        <f>U177/M177</f>
        <v>0</v>
      </c>
      <c r="BS177" s="57">
        <f>V177/N177</f>
        <v>0</v>
      </c>
      <c r="BT177" s="58">
        <f t="shared" si="111"/>
        <v>0</v>
      </c>
      <c r="BU177" s="124">
        <f t="shared" si="112"/>
        <v>0</v>
      </c>
      <c r="BV177" s="124">
        <f t="shared" si="113"/>
        <v>0</v>
      </c>
      <c r="BW177" s="124">
        <f t="shared" si="114"/>
        <v>0</v>
      </c>
      <c r="BX177" s="124">
        <v>0</v>
      </c>
      <c r="BY177" s="291">
        <f t="shared" si="116"/>
        <v>0.88888888888888884</v>
      </c>
      <c r="BZ177" s="197" t="s">
        <v>322</v>
      </c>
      <c r="CA177" s="58"/>
      <c r="CB177" s="197"/>
      <c r="CC177" s="302" t="s">
        <v>322</v>
      </c>
      <c r="CD177" s="326"/>
      <c r="CE177" s="126" t="s">
        <v>322</v>
      </c>
      <c r="CF177" s="126"/>
      <c r="CG177" s="302" t="s">
        <v>322</v>
      </c>
    </row>
    <row r="178" spans="1:85" s="14" customFormat="1" x14ac:dyDescent="0.25">
      <c r="A178" s="13"/>
      <c r="B178" s="50" t="s">
        <v>216</v>
      </c>
      <c r="C178" s="51">
        <v>0</v>
      </c>
      <c r="D178" s="52">
        <v>0</v>
      </c>
      <c r="E178" s="52">
        <v>0</v>
      </c>
      <c r="F178" s="52"/>
      <c r="G178" s="52">
        <v>9</v>
      </c>
      <c r="H178" s="53">
        <v>7</v>
      </c>
      <c r="I178" s="241">
        <v>3</v>
      </c>
      <c r="J178" s="51">
        <v>20</v>
      </c>
      <c r="K178" s="52">
        <v>28</v>
      </c>
      <c r="L178" s="52">
        <v>39</v>
      </c>
      <c r="M178" s="52"/>
      <c r="N178" s="52">
        <v>30</v>
      </c>
      <c r="O178" s="105">
        <v>73</v>
      </c>
      <c r="P178" s="51">
        <v>9</v>
      </c>
      <c r="Q178" s="52">
        <v>4</v>
      </c>
      <c r="R178" s="52">
        <v>0</v>
      </c>
      <c r="S178" s="52">
        <v>0</v>
      </c>
      <c r="T178" s="52">
        <v>10</v>
      </c>
      <c r="U178" s="52"/>
      <c r="V178" s="52">
        <v>10</v>
      </c>
      <c r="W178" s="105">
        <v>0</v>
      </c>
      <c r="X178" s="246">
        <v>13</v>
      </c>
      <c r="Y178" s="241">
        <v>27</v>
      </c>
      <c r="Z178" s="51">
        <v>13.37</v>
      </c>
      <c r="AA178" s="52">
        <v>24.2</v>
      </c>
      <c r="AB178" s="52">
        <v>33.409999999999997</v>
      </c>
      <c r="AC178" s="52">
        <v>33.409999999999997</v>
      </c>
      <c r="AD178" s="52">
        <v>33.409999999999997</v>
      </c>
      <c r="AE178" s="54"/>
      <c r="AF178" s="54">
        <v>39.5</v>
      </c>
      <c r="AG178" s="107">
        <v>39.5</v>
      </c>
      <c r="AH178" s="191">
        <v>13142</v>
      </c>
      <c r="AI178" s="55">
        <v>18334</v>
      </c>
      <c r="AJ178" s="55">
        <v>26535</v>
      </c>
      <c r="AK178" s="55">
        <v>38664</v>
      </c>
      <c r="AL178" s="55">
        <v>36231</v>
      </c>
      <c r="AM178" s="55"/>
      <c r="AN178" s="55">
        <v>36303.599999999999</v>
      </c>
      <c r="AO178" s="141">
        <v>47356.54</v>
      </c>
      <c r="AP178" s="191">
        <v>336</v>
      </c>
      <c r="AQ178" s="55">
        <v>435</v>
      </c>
      <c r="AR178" s="55">
        <v>1699</v>
      </c>
      <c r="AS178" s="55">
        <v>6227</v>
      </c>
      <c r="AT178" s="55">
        <v>8378</v>
      </c>
      <c r="AU178" s="55"/>
      <c r="AV178" s="55">
        <v>6293.05</v>
      </c>
      <c r="AW178" s="56">
        <v>19776.61</v>
      </c>
      <c r="AX178" s="255">
        <v>47617.47</v>
      </c>
      <c r="AY178" s="197">
        <f t="shared" si="136"/>
        <v>2.5566884796834576E-2</v>
      </c>
      <c r="AZ178" s="57">
        <f>AQ178/AI178</f>
        <v>2.3726409948729137E-2</v>
      </c>
      <c r="BA178" s="57">
        <f t="shared" si="137"/>
        <v>6.4028641416996421E-2</v>
      </c>
      <c r="BB178" s="57">
        <f t="shared" si="138"/>
        <v>0.16105421063521622</v>
      </c>
      <c r="BC178" s="57">
        <f t="shared" si="139"/>
        <v>0.23123844221799011</v>
      </c>
      <c r="BD178" s="57"/>
      <c r="BE178" s="57">
        <f t="shared" si="120"/>
        <v>0.1733450677067839</v>
      </c>
      <c r="BF178" s="136">
        <f t="shared" si="107"/>
        <v>0.41761095721942526</v>
      </c>
      <c r="BG178" s="51" t="s">
        <v>188</v>
      </c>
      <c r="BH178" s="59">
        <f>(AZ178-AY178)*100</f>
        <v>-0.18404748481054384</v>
      </c>
      <c r="BI178" s="59">
        <f>(BA178-AZ178)*100</f>
        <v>4.030223146826728</v>
      </c>
      <c r="BJ178" s="59">
        <f>(BB178-BA178)*100</f>
        <v>9.70255692182198</v>
      </c>
      <c r="BK178" s="59">
        <f>(BC178-BB178)*100</f>
        <v>7.0184231582773897</v>
      </c>
      <c r="BL178" s="59"/>
      <c r="BM178" s="59"/>
      <c r="BN178" s="144">
        <f t="shared" si="109"/>
        <v>24.426588951264137</v>
      </c>
      <c r="BO178" s="197">
        <f>R178/J178</f>
        <v>0</v>
      </c>
      <c r="BP178" s="57">
        <f>S178/K178</f>
        <v>0</v>
      </c>
      <c r="BQ178" s="57">
        <f>T178/L178</f>
        <v>0.25641025641025639</v>
      </c>
      <c r="BR178" s="57"/>
      <c r="BS178" s="57">
        <f>V178/N178</f>
        <v>0.33333333333333331</v>
      </c>
      <c r="BT178" s="58">
        <f t="shared" si="111"/>
        <v>0</v>
      </c>
      <c r="BU178" s="124">
        <f t="shared" si="112"/>
        <v>0.17808219178082191</v>
      </c>
      <c r="BV178" s="124">
        <f t="shared" si="113"/>
        <v>0.36986301369863012</v>
      </c>
      <c r="BW178" s="124">
        <f t="shared" si="114"/>
        <v>0.54794520547945202</v>
      </c>
      <c r="BX178" s="124">
        <f t="shared" si="115"/>
        <v>0</v>
      </c>
      <c r="BY178" s="291">
        <f t="shared" si="116"/>
        <v>1.4333333333333333</v>
      </c>
      <c r="BZ178" s="197"/>
      <c r="CA178" s="58"/>
      <c r="CB178" s="197"/>
      <c r="CC178" s="302" t="s">
        <v>322</v>
      </c>
      <c r="CD178" s="326"/>
      <c r="CE178" s="126"/>
      <c r="CF178" s="126" t="s">
        <v>322</v>
      </c>
      <c r="CG178" s="302"/>
    </row>
    <row r="179" spans="1:85" x14ac:dyDescent="0.25">
      <c r="A179" s="15">
        <v>88</v>
      </c>
      <c r="B179" s="60" t="s">
        <v>47</v>
      </c>
      <c r="C179" s="176"/>
      <c r="D179" s="61"/>
      <c r="E179" s="61"/>
      <c r="F179" s="61"/>
      <c r="G179" s="61"/>
      <c r="H179" s="62"/>
      <c r="I179" s="242"/>
      <c r="J179" s="176"/>
      <c r="K179" s="61"/>
      <c r="L179" s="61"/>
      <c r="M179" s="61"/>
      <c r="N179" s="61"/>
      <c r="O179" s="106"/>
      <c r="P179" s="176"/>
      <c r="Q179" s="61"/>
      <c r="R179" s="61"/>
      <c r="S179" s="61"/>
      <c r="T179" s="61"/>
      <c r="U179" s="61"/>
      <c r="V179" s="61"/>
      <c r="W179" s="106"/>
      <c r="X179" s="247"/>
      <c r="Y179" s="242"/>
      <c r="Z179" s="176"/>
      <c r="AA179" s="61"/>
      <c r="AB179" s="61"/>
      <c r="AC179" s="61"/>
      <c r="AD179" s="61"/>
      <c r="AE179" s="250"/>
      <c r="AF179" s="250"/>
      <c r="AG179" s="183"/>
      <c r="AH179" s="192"/>
      <c r="AI179" s="63"/>
      <c r="AJ179" s="63"/>
      <c r="AK179" s="63"/>
      <c r="AL179" s="63"/>
      <c r="AM179" s="63"/>
      <c r="AN179" s="63"/>
      <c r="AO179" s="187"/>
      <c r="AP179" s="192"/>
      <c r="AQ179" s="63"/>
      <c r="AR179" s="63"/>
      <c r="AS179" s="63"/>
      <c r="AT179" s="63"/>
      <c r="AU179" s="63"/>
      <c r="AV179" s="63"/>
      <c r="AW179" s="64"/>
      <c r="AX179" s="256"/>
      <c r="AY179" s="198"/>
      <c r="AZ179" s="65"/>
      <c r="BA179" s="65"/>
      <c r="BB179" s="65"/>
      <c r="BC179" s="65"/>
      <c r="BD179" s="65"/>
      <c r="BE179" s="65"/>
      <c r="BF179" s="195"/>
      <c r="BG179" s="176" t="s">
        <v>188</v>
      </c>
      <c r="BH179" s="67"/>
      <c r="BI179" s="67"/>
      <c r="BJ179" s="67"/>
      <c r="BK179" s="67"/>
      <c r="BL179" s="67"/>
      <c r="BM179" s="67"/>
      <c r="BN179" s="202"/>
      <c r="BO179" s="198"/>
      <c r="BP179" s="65"/>
      <c r="BQ179" s="65"/>
      <c r="BR179" s="65"/>
      <c r="BS179" s="65"/>
      <c r="BT179" s="66"/>
      <c r="BU179" s="262"/>
      <c r="BV179" s="262"/>
      <c r="BW179" s="262"/>
      <c r="BX179" s="262"/>
      <c r="BY179" s="292"/>
      <c r="BZ179" s="198"/>
      <c r="CA179" s="66"/>
      <c r="CB179" s="198"/>
      <c r="CC179" s="303"/>
      <c r="CD179" s="327"/>
      <c r="CE179" s="295"/>
      <c r="CF179" s="295"/>
      <c r="CG179" s="303"/>
    </row>
    <row r="180" spans="1:85" s="11" customFormat="1" x14ac:dyDescent="0.25">
      <c r="A180" s="10">
        <v>89</v>
      </c>
      <c r="B180" s="32" t="s">
        <v>48</v>
      </c>
      <c r="C180" s="33"/>
      <c r="D180" s="34"/>
      <c r="E180" s="34"/>
      <c r="F180" s="34"/>
      <c r="G180" s="34"/>
      <c r="H180" s="35">
        <v>0</v>
      </c>
      <c r="I180" s="36">
        <v>4</v>
      </c>
      <c r="J180" s="33"/>
      <c r="K180" s="34"/>
      <c r="L180" s="34"/>
      <c r="M180" s="34"/>
      <c r="N180" s="34"/>
      <c r="O180" s="72">
        <v>43</v>
      </c>
      <c r="P180" s="33"/>
      <c r="Q180" s="34"/>
      <c r="R180" s="34"/>
      <c r="S180" s="34"/>
      <c r="T180" s="34"/>
      <c r="U180" s="34"/>
      <c r="V180" s="34"/>
      <c r="W180" s="72">
        <v>4</v>
      </c>
      <c r="X180" s="244">
        <v>0</v>
      </c>
      <c r="Y180" s="36">
        <v>16</v>
      </c>
      <c r="Z180" s="33"/>
      <c r="AA180" s="34"/>
      <c r="AB180" s="34"/>
      <c r="AC180" s="34"/>
      <c r="AD180" s="34"/>
      <c r="AE180" s="70"/>
      <c r="AF180" s="70"/>
      <c r="AG180" s="109">
        <v>40.1</v>
      </c>
      <c r="AH180" s="37"/>
      <c r="AI180" s="38"/>
      <c r="AJ180" s="38"/>
      <c r="AK180" s="38"/>
      <c r="AL180" s="38"/>
      <c r="AM180" s="38"/>
      <c r="AN180" s="38"/>
      <c r="AO180" s="129">
        <v>14631.83</v>
      </c>
      <c r="AP180" s="37"/>
      <c r="AQ180" s="38"/>
      <c r="AR180" s="38"/>
      <c r="AS180" s="38"/>
      <c r="AT180" s="38"/>
      <c r="AU180" s="38"/>
      <c r="AV180" s="38"/>
      <c r="AW180" s="39">
        <v>2379.15</v>
      </c>
      <c r="AX180" s="253">
        <v>30026.6</v>
      </c>
      <c r="AY180" s="40"/>
      <c r="AZ180" s="41"/>
      <c r="BA180" s="41"/>
      <c r="BB180" s="41"/>
      <c r="BC180" s="41"/>
      <c r="BD180" s="41"/>
      <c r="BE180" s="41"/>
      <c r="BF180" s="130">
        <f t="shared" si="107"/>
        <v>0.1626009870262298</v>
      </c>
      <c r="BG180" s="33" t="s">
        <v>188</v>
      </c>
      <c r="BH180" s="43"/>
      <c r="BI180" s="43"/>
      <c r="BJ180" s="43"/>
      <c r="BK180" s="43"/>
      <c r="BL180" s="43"/>
      <c r="BM180" s="43"/>
      <c r="BN180" s="131"/>
      <c r="BO180" s="40"/>
      <c r="BP180" s="41"/>
      <c r="BQ180" s="41"/>
      <c r="BR180" s="41"/>
      <c r="BS180" s="41"/>
      <c r="BT180" s="42">
        <f t="shared" si="111"/>
        <v>9.3023255813953487E-2</v>
      </c>
      <c r="BU180" s="260">
        <f t="shared" si="112"/>
        <v>0</v>
      </c>
      <c r="BV180" s="260">
        <f t="shared" si="113"/>
        <v>0.37209302325581395</v>
      </c>
      <c r="BW180" s="260">
        <f t="shared" si="114"/>
        <v>0.46511627906976744</v>
      </c>
      <c r="BX180" s="260"/>
      <c r="BY180" s="290"/>
      <c r="BZ180" s="40"/>
      <c r="CA180" s="42"/>
      <c r="CB180" s="40"/>
      <c r="CC180" s="300"/>
      <c r="CD180" s="324"/>
      <c r="CE180" s="294" t="s">
        <v>322</v>
      </c>
      <c r="CF180" s="294"/>
      <c r="CG180" s="300" t="s">
        <v>322</v>
      </c>
    </row>
    <row r="181" spans="1:85" s="9" customFormat="1" x14ac:dyDescent="0.25">
      <c r="A181" s="12">
        <v>90</v>
      </c>
      <c r="B181" s="17" t="s">
        <v>339</v>
      </c>
      <c r="C181" s="2">
        <v>9</v>
      </c>
      <c r="D181" s="3">
        <v>11</v>
      </c>
      <c r="E181" s="3">
        <v>13</v>
      </c>
      <c r="F181" s="3">
        <v>21</v>
      </c>
      <c r="G181" s="3">
        <v>22</v>
      </c>
      <c r="H181" s="4">
        <v>23</v>
      </c>
      <c r="I181" s="6">
        <v>104</v>
      </c>
      <c r="J181" s="2">
        <v>567</v>
      </c>
      <c r="K181" s="3">
        <v>740</v>
      </c>
      <c r="L181" s="3">
        <v>798</v>
      </c>
      <c r="M181" s="3">
        <v>663</v>
      </c>
      <c r="N181" s="3">
        <v>650</v>
      </c>
      <c r="O181" s="104">
        <v>610</v>
      </c>
      <c r="P181" s="2">
        <v>1</v>
      </c>
      <c r="Q181" s="3">
        <v>0</v>
      </c>
      <c r="R181" s="3">
        <v>2</v>
      </c>
      <c r="S181" s="3">
        <v>10</v>
      </c>
      <c r="T181" s="3">
        <v>46</v>
      </c>
      <c r="U181" s="3">
        <v>82</v>
      </c>
      <c r="V181" s="3">
        <v>50</v>
      </c>
      <c r="W181" s="104">
        <v>2</v>
      </c>
      <c r="X181" s="245">
        <v>107</v>
      </c>
      <c r="Y181" s="6">
        <v>45</v>
      </c>
      <c r="Z181" s="2">
        <v>29.12</v>
      </c>
      <c r="AA181" s="3">
        <v>34.74</v>
      </c>
      <c r="AB181" s="3">
        <v>48.41</v>
      </c>
      <c r="AC181" s="3">
        <v>48.81</v>
      </c>
      <c r="AD181" s="3">
        <v>58.12</v>
      </c>
      <c r="AE181" s="44">
        <v>46.33</v>
      </c>
      <c r="AF181" s="44">
        <v>46.33</v>
      </c>
      <c r="AG181" s="108">
        <v>46.33</v>
      </c>
      <c r="AH181" s="19">
        <v>65336</v>
      </c>
      <c r="AI181" s="20">
        <v>694027</v>
      </c>
      <c r="AJ181" s="20">
        <v>871699</v>
      </c>
      <c r="AK181" s="20">
        <v>1066215</v>
      </c>
      <c r="AL181" s="20">
        <v>1016533</v>
      </c>
      <c r="AM181" s="20">
        <v>1089220</v>
      </c>
      <c r="AN181" s="20">
        <v>1058542</v>
      </c>
      <c r="AO181" s="152">
        <v>1110720</v>
      </c>
      <c r="AP181" s="19">
        <v>2644</v>
      </c>
      <c r="AQ181" s="20">
        <v>8216</v>
      </c>
      <c r="AR181" s="20">
        <v>22508</v>
      </c>
      <c r="AS181" s="20">
        <v>90248</v>
      </c>
      <c r="AT181" s="20">
        <v>83010</v>
      </c>
      <c r="AU181" s="20">
        <v>70053</v>
      </c>
      <c r="AV181" s="20">
        <v>40860</v>
      </c>
      <c r="AW181" s="21">
        <v>49747</v>
      </c>
      <c r="AX181" s="254">
        <v>273558</v>
      </c>
      <c r="AY181" s="45">
        <f>AP181/AH181</f>
        <v>4.0467736010775072E-2</v>
      </c>
      <c r="AZ181" s="46">
        <f>AQ181/AI181</f>
        <v>1.1838156152426347E-2</v>
      </c>
      <c r="BA181" s="46">
        <f>AR181/AJ181</f>
        <v>2.5820839532912164E-2</v>
      </c>
      <c r="BB181" s="46">
        <f>AS181/AK181</f>
        <v>8.4643341164774455E-2</v>
      </c>
      <c r="BC181" s="46">
        <f>AT181/AL181</f>
        <v>8.1659916598870869E-2</v>
      </c>
      <c r="BD181" s="46">
        <f t="shared" si="119"/>
        <v>6.4314830796349684E-2</v>
      </c>
      <c r="BE181" s="46">
        <f t="shared" si="120"/>
        <v>3.8600263381141232E-2</v>
      </c>
      <c r="BF181" s="153">
        <f t="shared" si="107"/>
        <v>4.4788065399020457E-2</v>
      </c>
      <c r="BG181" s="2" t="s">
        <v>188</v>
      </c>
      <c r="BH181" s="48">
        <f t="shared" ref="BH181:BM182" si="146">(AZ181-AY181)*100</f>
        <v>-2.8629579858348726</v>
      </c>
      <c r="BI181" s="48">
        <f t="shared" si="146"/>
        <v>1.3982683380485816</v>
      </c>
      <c r="BJ181" s="48">
        <f t="shared" si="146"/>
        <v>5.882250163186229</v>
      </c>
      <c r="BK181" s="48">
        <f t="shared" si="146"/>
        <v>-0.29834245659035863</v>
      </c>
      <c r="BL181" s="48">
        <f t="shared" si="146"/>
        <v>-1.7345085802521185</v>
      </c>
      <c r="BM181" s="48">
        <f t="shared" si="146"/>
        <v>-2.5714567415208451</v>
      </c>
      <c r="BN181" s="154">
        <f t="shared" si="109"/>
        <v>0.61878020178792248</v>
      </c>
      <c r="BO181" s="45">
        <f t="shared" ref="BO181:BS182" si="147">R181/J181</f>
        <v>3.5273368606701938E-3</v>
      </c>
      <c r="BP181" s="46">
        <f t="shared" si="147"/>
        <v>1.3513513513513514E-2</v>
      </c>
      <c r="BQ181" s="46">
        <f t="shared" si="147"/>
        <v>5.764411027568922E-2</v>
      </c>
      <c r="BR181" s="46">
        <f t="shared" si="147"/>
        <v>0.12368024132730016</v>
      </c>
      <c r="BS181" s="46">
        <f t="shared" si="147"/>
        <v>7.6923076923076927E-2</v>
      </c>
      <c r="BT181" s="47">
        <f t="shared" si="111"/>
        <v>3.2786885245901639E-3</v>
      </c>
      <c r="BU181" s="261">
        <f t="shared" si="112"/>
        <v>0.17540983606557378</v>
      </c>
      <c r="BV181" s="261">
        <f t="shared" si="113"/>
        <v>7.3770491803278687E-2</v>
      </c>
      <c r="BW181" s="261">
        <f t="shared" si="114"/>
        <v>0.25245901639344265</v>
      </c>
      <c r="BX181" s="261">
        <f t="shared" si="115"/>
        <v>0</v>
      </c>
      <c r="BY181" s="239">
        <f t="shared" si="116"/>
        <v>-6.1538461538461542E-2</v>
      </c>
      <c r="BZ181" s="45" t="s">
        <v>322</v>
      </c>
      <c r="CA181" s="47"/>
      <c r="CB181" s="45" t="s">
        <v>322</v>
      </c>
      <c r="CC181" s="301"/>
      <c r="CD181" s="325"/>
      <c r="CE181" s="127" t="s">
        <v>322</v>
      </c>
      <c r="CF181" s="127" t="s">
        <v>322</v>
      </c>
      <c r="CG181" s="301"/>
    </row>
    <row r="182" spans="1:85" s="11" customFormat="1" x14ac:dyDescent="0.25">
      <c r="A182" s="10">
        <v>91</v>
      </c>
      <c r="B182" s="32" t="s">
        <v>49</v>
      </c>
      <c r="C182" s="33">
        <v>0</v>
      </c>
      <c r="D182" s="34">
        <v>0</v>
      </c>
      <c r="E182" s="34">
        <v>0</v>
      </c>
      <c r="F182" s="34">
        <v>0</v>
      </c>
      <c r="G182" s="34">
        <v>0</v>
      </c>
      <c r="H182" s="35">
        <v>0</v>
      </c>
      <c r="I182" s="36">
        <v>3</v>
      </c>
      <c r="J182" s="33">
        <v>8</v>
      </c>
      <c r="K182" s="34">
        <v>12</v>
      </c>
      <c r="L182" s="34">
        <v>15</v>
      </c>
      <c r="M182" s="34">
        <v>8</v>
      </c>
      <c r="N182" s="34">
        <v>13</v>
      </c>
      <c r="O182" s="72">
        <v>13</v>
      </c>
      <c r="P182" s="33">
        <v>1</v>
      </c>
      <c r="Q182" s="34">
        <v>0</v>
      </c>
      <c r="R182" s="34">
        <v>0</v>
      </c>
      <c r="S182" s="34">
        <v>1</v>
      </c>
      <c r="T182" s="34">
        <v>1</v>
      </c>
      <c r="U182" s="34">
        <v>3</v>
      </c>
      <c r="V182" s="34">
        <v>2</v>
      </c>
      <c r="W182" s="72">
        <v>1</v>
      </c>
      <c r="X182" s="244">
        <v>0</v>
      </c>
      <c r="Y182" s="36">
        <v>2</v>
      </c>
      <c r="Z182" s="69">
        <v>9.3000000000000007</v>
      </c>
      <c r="AA182" s="70">
        <v>11.1</v>
      </c>
      <c r="AB182" s="70">
        <v>14.8</v>
      </c>
      <c r="AC182" s="70">
        <v>16.5</v>
      </c>
      <c r="AD182" s="70">
        <v>16.5</v>
      </c>
      <c r="AE182" s="70">
        <v>16.5</v>
      </c>
      <c r="AF182" s="70">
        <v>16.5</v>
      </c>
      <c r="AG182" s="109">
        <v>15.67</v>
      </c>
      <c r="AH182" s="37">
        <v>13916.33</v>
      </c>
      <c r="AI182" s="38">
        <v>16341.35</v>
      </c>
      <c r="AJ182" s="38">
        <v>20431.599999999999</v>
      </c>
      <c r="AK182" s="38">
        <v>25307.05</v>
      </c>
      <c r="AL182" s="38">
        <v>25164.36</v>
      </c>
      <c r="AM182" s="38">
        <v>24158.61</v>
      </c>
      <c r="AN182" s="38">
        <v>22964.6</v>
      </c>
      <c r="AO182" s="129">
        <v>24626.57</v>
      </c>
      <c r="AP182" s="37">
        <v>27.36</v>
      </c>
      <c r="AQ182" s="38">
        <v>0</v>
      </c>
      <c r="AR182" s="38">
        <v>184.53</v>
      </c>
      <c r="AS182" s="38">
        <v>3233.6</v>
      </c>
      <c r="AT182" s="38">
        <v>1637.44</v>
      </c>
      <c r="AU182" s="38">
        <v>4733.4399999999996</v>
      </c>
      <c r="AV182" s="38">
        <v>1024</v>
      </c>
      <c r="AW182" s="39">
        <v>990.05</v>
      </c>
      <c r="AX182" s="253">
        <v>4766.97</v>
      </c>
      <c r="AY182" s="40">
        <f t="shared" si="136"/>
        <v>1.96603558553153E-3</v>
      </c>
      <c r="AZ182" s="41">
        <f t="shared" ref="AZ182" si="148">AQ182/AI182</f>
        <v>0</v>
      </c>
      <c r="BA182" s="41">
        <f t="shared" ref="BA182" si="149">AR182/AJ182</f>
        <v>9.0315981127273449E-3</v>
      </c>
      <c r="BB182" s="41">
        <f t="shared" ref="BB182" si="150">AS182/AK182</f>
        <v>0.12777467148482341</v>
      </c>
      <c r="BC182" s="41">
        <f t="shared" ref="BC182" si="151">AT182/AL182</f>
        <v>6.5069805073524625E-2</v>
      </c>
      <c r="BD182" s="41">
        <f t="shared" ref="BD182" si="152">AU182/AM182</f>
        <v>0.19593180236776866</v>
      </c>
      <c r="BE182" s="41">
        <f t="shared" si="120"/>
        <v>4.4590369525269333E-2</v>
      </c>
      <c r="BF182" s="130">
        <f t="shared" si="107"/>
        <v>4.020251297683762E-2</v>
      </c>
      <c r="BG182" s="33" t="s">
        <v>188</v>
      </c>
      <c r="BH182" s="43">
        <f t="shared" si="146"/>
        <v>-0.19660355855315301</v>
      </c>
      <c r="BI182" s="43">
        <f t="shared" si="146"/>
        <v>0.90315981127273448</v>
      </c>
      <c r="BJ182" s="43">
        <f t="shared" si="146"/>
        <v>11.874307337209606</v>
      </c>
      <c r="BK182" s="43">
        <f t="shared" si="146"/>
        <v>-6.2704866411298781</v>
      </c>
      <c r="BL182" s="43">
        <f t="shared" si="146"/>
        <v>13.086199729424402</v>
      </c>
      <c r="BM182" s="43">
        <f t="shared" si="146"/>
        <v>-15.134143284249934</v>
      </c>
      <c r="BN182" s="131">
        <f t="shared" si="109"/>
        <v>-0.43878565484317122</v>
      </c>
      <c r="BO182" s="40">
        <f t="shared" si="147"/>
        <v>0</v>
      </c>
      <c r="BP182" s="41">
        <f t="shared" si="147"/>
        <v>8.3333333333333329E-2</v>
      </c>
      <c r="BQ182" s="41">
        <f t="shared" si="147"/>
        <v>6.6666666666666666E-2</v>
      </c>
      <c r="BR182" s="41">
        <f t="shared" si="147"/>
        <v>0.375</v>
      </c>
      <c r="BS182" s="41">
        <f t="shared" si="147"/>
        <v>0.15384615384615385</v>
      </c>
      <c r="BT182" s="42">
        <f t="shared" si="111"/>
        <v>7.6923076923076927E-2</v>
      </c>
      <c r="BU182" s="260">
        <f t="shared" si="112"/>
        <v>0</v>
      </c>
      <c r="BV182" s="260">
        <f t="shared" si="113"/>
        <v>0.15384615384615385</v>
      </c>
      <c r="BW182" s="260">
        <f t="shared" si="114"/>
        <v>0.23076923076923078</v>
      </c>
      <c r="BX182" s="260">
        <f t="shared" si="115"/>
        <v>-5.0303030303030308E-2</v>
      </c>
      <c r="BY182" s="290">
        <f t="shared" si="116"/>
        <v>0</v>
      </c>
      <c r="BZ182" s="40"/>
      <c r="CA182" s="42"/>
      <c r="CB182" s="40"/>
      <c r="CC182" s="300" t="s">
        <v>322</v>
      </c>
      <c r="CD182" s="324"/>
      <c r="CE182" s="294" t="s">
        <v>322</v>
      </c>
      <c r="CF182" s="294"/>
      <c r="CG182" s="300" t="s">
        <v>322</v>
      </c>
    </row>
    <row r="183" spans="1:85" s="14" customFormat="1" x14ac:dyDescent="0.25">
      <c r="A183" s="13">
        <v>92</v>
      </c>
      <c r="B183" s="50" t="s">
        <v>50</v>
      </c>
      <c r="C183" s="51"/>
      <c r="D183" s="52"/>
      <c r="E183" s="52"/>
      <c r="F183" s="52">
        <v>0</v>
      </c>
      <c r="G183" s="52"/>
      <c r="H183" s="53">
        <v>21</v>
      </c>
      <c r="I183" s="241">
        <v>0</v>
      </c>
      <c r="J183" s="51"/>
      <c r="K183" s="52"/>
      <c r="L183" s="52"/>
      <c r="M183" s="52">
        <v>90</v>
      </c>
      <c r="N183" s="52"/>
      <c r="O183" s="105">
        <v>67</v>
      </c>
      <c r="P183" s="51"/>
      <c r="Q183" s="52"/>
      <c r="R183" s="52"/>
      <c r="S183" s="52"/>
      <c r="T183" s="52"/>
      <c r="U183" s="52">
        <v>8</v>
      </c>
      <c r="V183" s="52"/>
      <c r="W183" s="105">
        <v>3</v>
      </c>
      <c r="X183" s="246">
        <v>25</v>
      </c>
      <c r="Y183" s="241">
        <v>20</v>
      </c>
      <c r="Z183" s="51"/>
      <c r="AA183" s="52"/>
      <c r="AB183" s="52"/>
      <c r="AC183" s="52"/>
      <c r="AD183" s="52"/>
      <c r="AE183" s="54">
        <v>44.99</v>
      </c>
      <c r="AF183" s="54"/>
      <c r="AG183" s="107">
        <v>56.42</v>
      </c>
      <c r="AH183" s="191"/>
      <c r="AI183" s="55"/>
      <c r="AJ183" s="55"/>
      <c r="AK183" s="55"/>
      <c r="AL183" s="55"/>
      <c r="AM183" s="55">
        <v>106032.41</v>
      </c>
      <c r="AN183" s="55"/>
      <c r="AO183" s="141">
        <v>126330</v>
      </c>
      <c r="AP183" s="191"/>
      <c r="AQ183" s="55"/>
      <c r="AR183" s="55"/>
      <c r="AS183" s="55"/>
      <c r="AT183" s="55"/>
      <c r="AU183" s="55">
        <v>22461.49</v>
      </c>
      <c r="AV183" s="55"/>
      <c r="AW183" s="56">
        <v>14100</v>
      </c>
      <c r="AX183" s="255">
        <v>36600</v>
      </c>
      <c r="AY183" s="197"/>
      <c r="AZ183" s="57"/>
      <c r="BA183" s="57"/>
      <c r="BB183" s="57"/>
      <c r="BC183" s="57"/>
      <c r="BD183" s="57">
        <f t="shared" si="119"/>
        <v>0.21183607917616887</v>
      </c>
      <c r="BE183" s="57"/>
      <c r="BF183" s="136">
        <f t="shared" si="107"/>
        <v>0.11161244360009499</v>
      </c>
      <c r="BG183" s="51" t="s">
        <v>188</v>
      </c>
      <c r="BH183" s="59"/>
      <c r="BI183" s="59"/>
      <c r="BJ183" s="59"/>
      <c r="BK183" s="59"/>
      <c r="BL183" s="59"/>
      <c r="BM183" s="59"/>
      <c r="BN183" s="144"/>
      <c r="BO183" s="197"/>
      <c r="BP183" s="57"/>
      <c r="BQ183" s="57"/>
      <c r="BR183" s="57">
        <f>U183/M183</f>
        <v>8.8888888888888892E-2</v>
      </c>
      <c r="BS183" s="57"/>
      <c r="BT183" s="58">
        <f t="shared" si="111"/>
        <v>4.4776119402985072E-2</v>
      </c>
      <c r="BU183" s="124">
        <f t="shared" si="112"/>
        <v>0.37313432835820898</v>
      </c>
      <c r="BV183" s="124">
        <f t="shared" si="113"/>
        <v>0.29850746268656714</v>
      </c>
      <c r="BW183" s="124">
        <f t="shared" si="114"/>
        <v>0.71641791044776115</v>
      </c>
      <c r="BX183" s="124"/>
      <c r="BY183" s="291"/>
      <c r="BZ183" s="197"/>
      <c r="CA183" s="58" t="s">
        <v>322</v>
      </c>
      <c r="CB183" s="197"/>
      <c r="CC183" s="302"/>
      <c r="CD183" s="326"/>
      <c r="CE183" s="126" t="s">
        <v>322</v>
      </c>
      <c r="CF183" s="126"/>
      <c r="CG183" s="302" t="s">
        <v>322</v>
      </c>
    </row>
    <row r="184" spans="1:85" s="9" customFormat="1" x14ac:dyDescent="0.25">
      <c r="A184" s="12">
        <v>93</v>
      </c>
      <c r="B184" s="17" t="s">
        <v>340</v>
      </c>
      <c r="C184" s="2">
        <v>28</v>
      </c>
      <c r="D184" s="3">
        <v>28</v>
      </c>
      <c r="E184" s="3">
        <v>28</v>
      </c>
      <c r="F184" s="3">
        <v>29</v>
      </c>
      <c r="G184" s="3">
        <v>27</v>
      </c>
      <c r="H184" s="4">
        <v>30</v>
      </c>
      <c r="I184" s="6">
        <v>0</v>
      </c>
      <c r="J184" s="2">
        <v>220</v>
      </c>
      <c r="K184" s="3">
        <v>174</v>
      </c>
      <c r="L184" s="3">
        <v>236</v>
      </c>
      <c r="M184" s="3">
        <v>1875</v>
      </c>
      <c r="N184" s="3">
        <v>555</v>
      </c>
      <c r="O184" s="104">
        <v>120</v>
      </c>
      <c r="P184" s="2">
        <v>18</v>
      </c>
      <c r="Q184" s="3">
        <v>12</v>
      </c>
      <c r="R184" s="3">
        <v>8</v>
      </c>
      <c r="S184" s="3">
        <v>9</v>
      </c>
      <c r="T184" s="3">
        <v>7</v>
      </c>
      <c r="U184" s="3">
        <v>10</v>
      </c>
      <c r="V184" s="3">
        <v>7</v>
      </c>
      <c r="W184" s="104">
        <v>13</v>
      </c>
      <c r="X184" s="245">
        <v>0</v>
      </c>
      <c r="Y184" s="6">
        <v>56</v>
      </c>
      <c r="Z184" s="2">
        <v>18.34</v>
      </c>
      <c r="AA184" s="3">
        <v>24.08</v>
      </c>
      <c r="AB184" s="3">
        <v>29.96</v>
      </c>
      <c r="AC184" s="3">
        <v>31.38</v>
      </c>
      <c r="AD184" s="3">
        <v>31.38</v>
      </c>
      <c r="AE184" s="44">
        <v>30.23</v>
      </c>
      <c r="AF184" s="44">
        <v>30.23</v>
      </c>
      <c r="AG184" s="108">
        <v>30.23</v>
      </c>
      <c r="AH184" s="19">
        <v>153696</v>
      </c>
      <c r="AI184" s="20">
        <v>159584</v>
      </c>
      <c r="AJ184" s="20">
        <v>198604</v>
      </c>
      <c r="AK184" s="20">
        <v>271710</v>
      </c>
      <c r="AL184" s="20">
        <v>284263</v>
      </c>
      <c r="AM184" s="20">
        <v>254666</v>
      </c>
      <c r="AN184" s="20">
        <v>275861</v>
      </c>
      <c r="AO184" s="152">
        <v>277336</v>
      </c>
      <c r="AP184" s="19"/>
      <c r="AQ184" s="20"/>
      <c r="AR184" s="20">
        <v>4992</v>
      </c>
      <c r="AS184" s="20">
        <v>26787</v>
      </c>
      <c r="AT184" s="20">
        <v>33498</v>
      </c>
      <c r="AU184" s="20">
        <v>90556</v>
      </c>
      <c r="AV184" s="20">
        <v>19180</v>
      </c>
      <c r="AW184" s="21">
        <v>82321</v>
      </c>
      <c r="AX184" s="254">
        <v>103515</v>
      </c>
      <c r="AY184" s="45">
        <f t="shared" si="136"/>
        <v>0</v>
      </c>
      <c r="AZ184" s="46">
        <f>AQ184/AI184</f>
        <v>0</v>
      </c>
      <c r="BA184" s="46">
        <f t="shared" si="137"/>
        <v>2.5135445408954502E-2</v>
      </c>
      <c r="BB184" s="46">
        <f t="shared" si="138"/>
        <v>9.8586728497294912E-2</v>
      </c>
      <c r="BC184" s="46">
        <f t="shared" si="139"/>
        <v>0.11784157628674855</v>
      </c>
      <c r="BD184" s="46">
        <f t="shared" si="119"/>
        <v>0.35558731829140916</v>
      </c>
      <c r="BE184" s="46">
        <f t="shared" si="120"/>
        <v>6.9527769420106508E-2</v>
      </c>
      <c r="BF184" s="153">
        <f t="shared" si="107"/>
        <v>0.29682767473389676</v>
      </c>
      <c r="BG184" s="2" t="s">
        <v>188</v>
      </c>
      <c r="BH184" s="48">
        <f t="shared" ref="BH184:BM184" si="153">(AZ184-AY184)*100</f>
        <v>0</v>
      </c>
      <c r="BI184" s="48">
        <f t="shared" si="153"/>
        <v>2.5135445408954502</v>
      </c>
      <c r="BJ184" s="48">
        <f t="shared" si="153"/>
        <v>7.3451283088340409</v>
      </c>
      <c r="BK184" s="48">
        <f t="shared" si="153"/>
        <v>1.9254847789453633</v>
      </c>
      <c r="BL184" s="48">
        <f t="shared" si="153"/>
        <v>23.774574200466063</v>
      </c>
      <c r="BM184" s="48">
        <f t="shared" si="153"/>
        <v>-28.605954887130263</v>
      </c>
      <c r="BN184" s="154">
        <f t="shared" si="109"/>
        <v>22.729990531379023</v>
      </c>
      <c r="BO184" s="45">
        <f>R184/J184</f>
        <v>3.6363636363636362E-2</v>
      </c>
      <c r="BP184" s="46">
        <f>S184/K184</f>
        <v>5.1724137931034482E-2</v>
      </c>
      <c r="BQ184" s="46">
        <f>T184/L184</f>
        <v>2.9661016949152543E-2</v>
      </c>
      <c r="BR184" s="46">
        <f>U184/M184</f>
        <v>5.3333333333333332E-3</v>
      </c>
      <c r="BS184" s="46">
        <f t="shared" ref="BS184:BS190" si="154">V184/N184</f>
        <v>1.2612612612612612E-2</v>
      </c>
      <c r="BT184" s="47">
        <f t="shared" si="111"/>
        <v>0.10833333333333334</v>
      </c>
      <c r="BU184" s="261">
        <f t="shared" si="112"/>
        <v>0</v>
      </c>
      <c r="BV184" s="261">
        <f t="shared" si="113"/>
        <v>0.46666666666666667</v>
      </c>
      <c r="BW184" s="261">
        <f t="shared" si="114"/>
        <v>0.57499999999999996</v>
      </c>
      <c r="BX184" s="261">
        <f t="shared" si="115"/>
        <v>0</v>
      </c>
      <c r="BY184" s="239">
        <f t="shared" si="116"/>
        <v>-0.78378378378378377</v>
      </c>
      <c r="BZ184" s="45"/>
      <c r="CA184" s="47"/>
      <c r="CB184" s="45" t="s">
        <v>322</v>
      </c>
      <c r="CC184" s="301"/>
      <c r="CD184" s="325"/>
      <c r="CE184" s="127" t="s">
        <v>322</v>
      </c>
      <c r="CF184" s="127"/>
      <c r="CG184" s="301" t="s">
        <v>322</v>
      </c>
    </row>
    <row r="185" spans="1:85" s="14" customFormat="1" x14ac:dyDescent="0.25">
      <c r="A185" s="13"/>
      <c r="B185" s="50" t="s">
        <v>277</v>
      </c>
      <c r="C185" s="51"/>
      <c r="D185" s="52"/>
      <c r="E185" s="52"/>
      <c r="F185" s="52">
        <v>0</v>
      </c>
      <c r="G185" s="52">
        <v>0</v>
      </c>
      <c r="H185" s="53">
        <v>0</v>
      </c>
      <c r="I185" s="241">
        <v>10</v>
      </c>
      <c r="J185" s="51"/>
      <c r="K185" s="52"/>
      <c r="L185" s="52"/>
      <c r="M185" s="52">
        <v>18</v>
      </c>
      <c r="N185" s="52">
        <v>24</v>
      </c>
      <c r="O185" s="105">
        <v>25</v>
      </c>
      <c r="P185" s="51"/>
      <c r="Q185" s="52"/>
      <c r="R185" s="52"/>
      <c r="S185" s="52"/>
      <c r="T185" s="52"/>
      <c r="U185" s="52">
        <v>0</v>
      </c>
      <c r="V185" s="52">
        <v>0</v>
      </c>
      <c r="W185" s="105">
        <v>0</v>
      </c>
      <c r="X185" s="246">
        <v>0</v>
      </c>
      <c r="Y185" s="241">
        <v>0</v>
      </c>
      <c r="Z185" s="51"/>
      <c r="AA185" s="52"/>
      <c r="AB185" s="52"/>
      <c r="AC185" s="52"/>
      <c r="AD185" s="52"/>
      <c r="AE185" s="54">
        <v>33.04</v>
      </c>
      <c r="AF185" s="54">
        <v>33.04</v>
      </c>
      <c r="AG185" s="107">
        <v>33.04</v>
      </c>
      <c r="AH185" s="191"/>
      <c r="AI185" s="55"/>
      <c r="AJ185" s="55"/>
      <c r="AK185" s="55"/>
      <c r="AL185" s="55"/>
      <c r="AM185" s="55">
        <v>15990.59</v>
      </c>
      <c r="AN185" s="55">
        <v>21295.23</v>
      </c>
      <c r="AO185" s="141">
        <v>22204.89</v>
      </c>
      <c r="AP185" s="191"/>
      <c r="AQ185" s="55"/>
      <c r="AR185" s="55"/>
      <c r="AS185" s="55"/>
      <c r="AT185" s="55"/>
      <c r="AU185" s="55">
        <v>3330.14</v>
      </c>
      <c r="AV185" s="55">
        <v>4187.87</v>
      </c>
      <c r="AW185" s="56">
        <v>4888.97</v>
      </c>
      <c r="AX185" s="255">
        <v>10119.09</v>
      </c>
      <c r="AY185" s="197"/>
      <c r="AZ185" s="57"/>
      <c r="BA185" s="57"/>
      <c r="BB185" s="57"/>
      <c r="BC185" s="57"/>
      <c r="BD185" s="57">
        <f t="shared" si="119"/>
        <v>0.20825623069567789</v>
      </c>
      <c r="BE185" s="57">
        <f t="shared" si="120"/>
        <v>0.19665765525894766</v>
      </c>
      <c r="BF185" s="136">
        <f t="shared" si="107"/>
        <v>0.22017537578434301</v>
      </c>
      <c r="BG185" s="51"/>
      <c r="BH185" s="59"/>
      <c r="BI185" s="59"/>
      <c r="BJ185" s="59"/>
      <c r="BK185" s="59"/>
      <c r="BL185" s="59"/>
      <c r="BM185" s="59">
        <f>(BE185-BD185)*100</f>
        <v>-1.1598575436730236</v>
      </c>
      <c r="BN185" s="144">
        <f t="shared" si="109"/>
        <v>2.3517720525395358</v>
      </c>
      <c r="BO185" s="197"/>
      <c r="BP185" s="57"/>
      <c r="BQ185" s="57"/>
      <c r="BR185" s="57">
        <f>U185/M185</f>
        <v>0</v>
      </c>
      <c r="BS185" s="57">
        <f t="shared" si="154"/>
        <v>0</v>
      </c>
      <c r="BT185" s="58">
        <f t="shared" si="111"/>
        <v>0</v>
      </c>
      <c r="BU185" s="124">
        <f t="shared" si="112"/>
        <v>0</v>
      </c>
      <c r="BV185" s="124">
        <f t="shared" si="113"/>
        <v>0</v>
      </c>
      <c r="BW185" s="124">
        <f t="shared" si="114"/>
        <v>0</v>
      </c>
      <c r="BX185" s="124">
        <f t="shared" si="115"/>
        <v>0</v>
      </c>
      <c r="BY185" s="291">
        <f t="shared" si="116"/>
        <v>4.1666666666666664E-2</v>
      </c>
      <c r="BZ185" s="197"/>
      <c r="CA185" s="58"/>
      <c r="CB185" s="197" t="s">
        <v>322</v>
      </c>
      <c r="CC185" s="302"/>
      <c r="CD185" s="326" t="s">
        <v>322</v>
      </c>
      <c r="CE185" s="126"/>
      <c r="CF185" s="126"/>
      <c r="CG185" s="302" t="s">
        <v>322</v>
      </c>
    </row>
    <row r="186" spans="1:85" s="11" customFormat="1" x14ac:dyDescent="0.25">
      <c r="A186" s="10"/>
      <c r="B186" s="32" t="s">
        <v>278</v>
      </c>
      <c r="C186" s="33"/>
      <c r="D186" s="34"/>
      <c r="E186" s="34"/>
      <c r="F186" s="34"/>
      <c r="G186" s="34">
        <v>1</v>
      </c>
      <c r="H186" s="35">
        <v>0</v>
      </c>
      <c r="I186" s="36">
        <v>1</v>
      </c>
      <c r="J186" s="33"/>
      <c r="K186" s="34"/>
      <c r="L186" s="34"/>
      <c r="M186" s="34"/>
      <c r="N186" s="34">
        <v>10</v>
      </c>
      <c r="O186" s="72">
        <v>10</v>
      </c>
      <c r="P186" s="33"/>
      <c r="Q186" s="34"/>
      <c r="R186" s="34"/>
      <c r="S186" s="34"/>
      <c r="T186" s="34"/>
      <c r="U186" s="34"/>
      <c r="V186" s="34">
        <v>0</v>
      </c>
      <c r="W186" s="72">
        <v>0</v>
      </c>
      <c r="X186" s="244">
        <v>0</v>
      </c>
      <c r="Y186" s="36">
        <v>0</v>
      </c>
      <c r="Z186" s="33"/>
      <c r="AA186" s="34"/>
      <c r="AB186" s="34"/>
      <c r="AC186" s="34"/>
      <c r="AD186" s="34"/>
      <c r="AE186" s="70"/>
      <c r="AF186" s="70"/>
      <c r="AG186" s="109">
        <v>28.4</v>
      </c>
      <c r="AH186" s="37"/>
      <c r="AI186" s="38"/>
      <c r="AJ186" s="38"/>
      <c r="AK186" s="38"/>
      <c r="AL186" s="38"/>
      <c r="AM186" s="38"/>
      <c r="AN186" s="38">
        <v>5134.03</v>
      </c>
      <c r="AO186" s="129">
        <v>5557.33</v>
      </c>
      <c r="AP186" s="37"/>
      <c r="AQ186" s="38"/>
      <c r="AR186" s="38"/>
      <c r="AS186" s="38"/>
      <c r="AT186" s="38"/>
      <c r="AU186" s="38"/>
      <c r="AV186" s="38">
        <v>2987.64</v>
      </c>
      <c r="AW186" s="39">
        <v>1977.79</v>
      </c>
      <c r="AX186" s="253">
        <v>3999.07</v>
      </c>
      <c r="AY186" s="40"/>
      <c r="AZ186" s="41"/>
      <c r="BA186" s="41"/>
      <c r="BB186" s="41"/>
      <c r="BC186" s="41"/>
      <c r="BD186" s="41"/>
      <c r="BE186" s="41">
        <f t="shared" si="120"/>
        <v>0.58192881615417125</v>
      </c>
      <c r="BF186" s="130">
        <f t="shared" si="107"/>
        <v>0.35588852920377229</v>
      </c>
      <c r="BG186" s="33"/>
      <c r="BH186" s="43"/>
      <c r="BI186" s="43"/>
      <c r="BJ186" s="43"/>
      <c r="BK186" s="43"/>
      <c r="BL186" s="43"/>
      <c r="BM186" s="43"/>
      <c r="BN186" s="131">
        <f t="shared" si="109"/>
        <v>-22.604028695039897</v>
      </c>
      <c r="BO186" s="40"/>
      <c r="BP186" s="41"/>
      <c r="BQ186" s="41"/>
      <c r="BR186" s="41"/>
      <c r="BS186" s="41">
        <f t="shared" si="154"/>
        <v>0</v>
      </c>
      <c r="BT186" s="42">
        <f t="shared" si="111"/>
        <v>0</v>
      </c>
      <c r="BU186" s="260">
        <f t="shared" si="112"/>
        <v>0</v>
      </c>
      <c r="BV186" s="260">
        <f t="shared" si="113"/>
        <v>0</v>
      </c>
      <c r="BW186" s="260">
        <f t="shared" si="114"/>
        <v>0</v>
      </c>
      <c r="BX186" s="260"/>
      <c r="BY186" s="290">
        <f t="shared" si="116"/>
        <v>0</v>
      </c>
      <c r="BZ186" s="40"/>
      <c r="CA186" s="42"/>
      <c r="CB186" s="40"/>
      <c r="CC186" s="300" t="s">
        <v>322</v>
      </c>
      <c r="CD186" s="324"/>
      <c r="CE186" s="294" t="s">
        <v>322</v>
      </c>
      <c r="CF186" s="294"/>
      <c r="CG186" s="300" t="s">
        <v>322</v>
      </c>
    </row>
    <row r="187" spans="1:85" s="14" customFormat="1" x14ac:dyDescent="0.25">
      <c r="A187" s="13"/>
      <c r="B187" s="50" t="s">
        <v>279</v>
      </c>
      <c r="C187" s="51"/>
      <c r="D187" s="52"/>
      <c r="E187" s="52"/>
      <c r="F187" s="52"/>
      <c r="G187" s="52">
        <v>3</v>
      </c>
      <c r="H187" s="53"/>
      <c r="I187" s="241"/>
      <c r="J187" s="51"/>
      <c r="K187" s="52"/>
      <c r="L187" s="52"/>
      <c r="M187" s="52"/>
      <c r="N187" s="52">
        <v>7</v>
      </c>
      <c r="O187" s="105"/>
      <c r="P187" s="51"/>
      <c r="Q187" s="52"/>
      <c r="R187" s="52"/>
      <c r="S187" s="52"/>
      <c r="T187" s="52"/>
      <c r="U187" s="52"/>
      <c r="V187" s="52">
        <v>0</v>
      </c>
      <c r="W187" s="105"/>
      <c r="X187" s="246"/>
      <c r="Y187" s="241"/>
      <c r="Z187" s="51"/>
      <c r="AA187" s="52"/>
      <c r="AB187" s="52"/>
      <c r="AC187" s="52"/>
      <c r="AD187" s="52"/>
      <c r="AE187" s="54"/>
      <c r="AF187" s="54" t="s">
        <v>280</v>
      </c>
      <c r="AG187" s="107"/>
      <c r="AH187" s="191"/>
      <c r="AI187" s="55"/>
      <c r="AJ187" s="55"/>
      <c r="AK187" s="55"/>
      <c r="AL187" s="55"/>
      <c r="AM187" s="55"/>
      <c r="AN187" s="55">
        <v>2380.4899999999998</v>
      </c>
      <c r="AO187" s="141"/>
      <c r="AP187" s="191"/>
      <c r="AQ187" s="55"/>
      <c r="AR187" s="55"/>
      <c r="AS187" s="55"/>
      <c r="AT187" s="55"/>
      <c r="AU187" s="55"/>
      <c r="AV187" s="55">
        <v>833.47</v>
      </c>
      <c r="AW187" s="56"/>
      <c r="AX187" s="255"/>
      <c r="AY187" s="197"/>
      <c r="AZ187" s="57"/>
      <c r="BA187" s="57"/>
      <c r="BB187" s="57"/>
      <c r="BC187" s="57"/>
      <c r="BD187" s="57"/>
      <c r="BE187" s="57">
        <f t="shared" si="120"/>
        <v>0.35012539435158313</v>
      </c>
      <c r="BF187" s="136"/>
      <c r="BG187" s="51"/>
      <c r="BH187" s="59"/>
      <c r="BI187" s="59"/>
      <c r="BJ187" s="59"/>
      <c r="BK187" s="59"/>
      <c r="BL187" s="59"/>
      <c r="BM187" s="59"/>
      <c r="BN187" s="144"/>
      <c r="BO187" s="197"/>
      <c r="BP187" s="57"/>
      <c r="BQ187" s="57"/>
      <c r="BR187" s="57"/>
      <c r="BS187" s="57">
        <f t="shared" si="154"/>
        <v>0</v>
      </c>
      <c r="BT187" s="58"/>
      <c r="BU187" s="124"/>
      <c r="BV187" s="124"/>
      <c r="BW187" s="124"/>
      <c r="BX187" s="124"/>
      <c r="BY187" s="291"/>
      <c r="BZ187" s="197"/>
      <c r="CA187" s="58"/>
      <c r="CB187" s="197"/>
      <c r="CC187" s="302" t="s">
        <v>322</v>
      </c>
      <c r="CD187" s="326"/>
      <c r="CE187" s="126"/>
      <c r="CF187" s="126"/>
      <c r="CG187" s="302"/>
    </row>
    <row r="188" spans="1:85" s="24" customFormat="1" x14ac:dyDescent="0.25">
      <c r="A188" s="12">
        <v>94</v>
      </c>
      <c r="B188" s="17" t="s">
        <v>51</v>
      </c>
      <c r="C188" s="2">
        <v>8</v>
      </c>
      <c r="D188" s="3">
        <v>8</v>
      </c>
      <c r="E188" s="3">
        <v>8</v>
      </c>
      <c r="F188" s="3">
        <v>8</v>
      </c>
      <c r="G188" s="3">
        <v>8</v>
      </c>
      <c r="H188" s="4"/>
      <c r="I188" s="6"/>
      <c r="J188" s="2"/>
      <c r="K188" s="3"/>
      <c r="L188" s="3">
        <v>234</v>
      </c>
      <c r="M188" s="3">
        <v>450</v>
      </c>
      <c r="N188" s="3">
        <v>358</v>
      </c>
      <c r="O188" s="104"/>
      <c r="P188" s="2">
        <v>0</v>
      </c>
      <c r="Q188" s="3">
        <v>0</v>
      </c>
      <c r="R188" s="3">
        <v>0</v>
      </c>
      <c r="S188" s="3">
        <v>0</v>
      </c>
      <c r="T188" s="3">
        <v>0</v>
      </c>
      <c r="U188" s="3">
        <v>20</v>
      </c>
      <c r="V188" s="3">
        <v>11</v>
      </c>
      <c r="W188" s="104"/>
      <c r="X188" s="245"/>
      <c r="Y188" s="6"/>
      <c r="Z188" s="5">
        <v>17.7</v>
      </c>
      <c r="AA188" s="44">
        <v>23.72</v>
      </c>
      <c r="AB188" s="44">
        <v>35.909999999999997</v>
      </c>
      <c r="AC188" s="44">
        <v>39.880000000000003</v>
      </c>
      <c r="AD188" s="44">
        <v>34.659999999999997</v>
      </c>
      <c r="AE188" s="44">
        <v>40.380000000000003</v>
      </c>
      <c r="AF188" s="44">
        <v>43.6</v>
      </c>
      <c r="AG188" s="108"/>
      <c r="AH188" s="19"/>
      <c r="AI188" s="20"/>
      <c r="AJ188" s="20"/>
      <c r="AK188" s="20"/>
      <c r="AL188" s="20">
        <v>406864</v>
      </c>
      <c r="AM188" s="20">
        <v>686293.7</v>
      </c>
      <c r="AN188" s="20">
        <v>748698</v>
      </c>
      <c r="AO188" s="152"/>
      <c r="AP188" s="19"/>
      <c r="AQ188" s="20"/>
      <c r="AR188" s="20"/>
      <c r="AS188" s="20"/>
      <c r="AT188" s="20">
        <v>44525</v>
      </c>
      <c r="AU188" s="20">
        <v>82844.12</v>
      </c>
      <c r="AV188" s="20">
        <v>98975</v>
      </c>
      <c r="AW188" s="21"/>
      <c r="AX188" s="254"/>
      <c r="AY188" s="45"/>
      <c r="AZ188" s="46"/>
      <c r="BA188" s="46"/>
      <c r="BB188" s="46"/>
      <c r="BC188" s="46">
        <f>AT188/AL188</f>
        <v>0.10943460222580519</v>
      </c>
      <c r="BD188" s="46">
        <f t="shared" si="119"/>
        <v>0.12071234225230393</v>
      </c>
      <c r="BE188" s="46">
        <f t="shared" si="120"/>
        <v>0.13219615919903618</v>
      </c>
      <c r="BF188" s="153"/>
      <c r="BG188" s="2" t="s">
        <v>188</v>
      </c>
      <c r="BH188" s="48"/>
      <c r="BI188" s="48"/>
      <c r="BJ188" s="48"/>
      <c r="BK188" s="48"/>
      <c r="BL188" s="48">
        <f>(BD188-BC188)*100</f>
        <v>1.1277740026498742</v>
      </c>
      <c r="BM188" s="48">
        <f>(BE188-BD188)*100</f>
        <v>1.1483816946732257</v>
      </c>
      <c r="BN188" s="154"/>
      <c r="BO188" s="45"/>
      <c r="BP188" s="46"/>
      <c r="BQ188" s="46">
        <f>T188/L188</f>
        <v>0</v>
      </c>
      <c r="BR188" s="46">
        <f>U188/M188</f>
        <v>4.4444444444444446E-2</v>
      </c>
      <c r="BS188" s="46">
        <f t="shared" si="154"/>
        <v>3.0726256983240222E-2</v>
      </c>
      <c r="BT188" s="47"/>
      <c r="BU188" s="261"/>
      <c r="BV188" s="261"/>
      <c r="BW188" s="261"/>
      <c r="BX188" s="261"/>
      <c r="BY188" s="239"/>
      <c r="BZ188" s="45" t="s">
        <v>322</v>
      </c>
      <c r="CA188" s="47"/>
      <c r="CB188" s="45" t="s">
        <v>322</v>
      </c>
      <c r="CC188" s="305"/>
      <c r="CD188" s="329"/>
      <c r="CE188" s="297"/>
      <c r="CF188" s="297"/>
      <c r="CG188" s="305"/>
    </row>
    <row r="189" spans="1:85" s="24" customFormat="1" x14ac:dyDescent="0.25">
      <c r="A189" s="12">
        <v>95</v>
      </c>
      <c r="B189" s="17" t="s">
        <v>52</v>
      </c>
      <c r="C189" s="2"/>
      <c r="D189" s="3"/>
      <c r="E189" s="3"/>
      <c r="F189" s="3">
        <v>0</v>
      </c>
      <c r="G189" s="3">
        <v>0</v>
      </c>
      <c r="H189" s="4">
        <v>0</v>
      </c>
      <c r="I189" s="6">
        <v>27</v>
      </c>
      <c r="J189" s="2"/>
      <c r="K189" s="3"/>
      <c r="L189" s="3">
        <v>294</v>
      </c>
      <c r="M189" s="3">
        <v>267</v>
      </c>
      <c r="N189" s="3">
        <v>644</v>
      </c>
      <c r="O189" s="104">
        <v>254</v>
      </c>
      <c r="P189" s="2"/>
      <c r="Q189" s="3"/>
      <c r="R189" s="3"/>
      <c r="S189" s="3">
        <v>36</v>
      </c>
      <c r="T189" s="3">
        <v>142</v>
      </c>
      <c r="U189" s="3">
        <v>197</v>
      </c>
      <c r="V189" s="3">
        <v>10</v>
      </c>
      <c r="W189" s="104">
        <v>10</v>
      </c>
      <c r="X189" s="245">
        <v>0</v>
      </c>
      <c r="Y189" s="6">
        <v>18</v>
      </c>
      <c r="Z189" s="2">
        <v>29.12</v>
      </c>
      <c r="AA189" s="3">
        <v>29.12</v>
      </c>
      <c r="AB189" s="3">
        <v>32.78</v>
      </c>
      <c r="AC189" s="3">
        <v>32.18</v>
      </c>
      <c r="AD189" s="3">
        <v>32.18</v>
      </c>
      <c r="AE189" s="3">
        <v>32.18</v>
      </c>
      <c r="AF189" s="3">
        <v>40.83</v>
      </c>
      <c r="AG189" s="104">
        <v>40.590000000000003</v>
      </c>
      <c r="AH189" s="19"/>
      <c r="AI189" s="20"/>
      <c r="AJ189" s="20"/>
      <c r="AK189" s="20"/>
      <c r="AL189" s="20">
        <v>246297</v>
      </c>
      <c r="AM189" s="20">
        <v>195809</v>
      </c>
      <c r="AN189" s="20">
        <v>206072</v>
      </c>
      <c r="AO189" s="152">
        <v>164634</v>
      </c>
      <c r="AP189" s="19"/>
      <c r="AQ189" s="20"/>
      <c r="AR189" s="20"/>
      <c r="AS189" s="20"/>
      <c r="AT189" s="20">
        <v>54126</v>
      </c>
      <c r="AU189" s="20">
        <v>71567</v>
      </c>
      <c r="AV189" s="20">
        <v>57432</v>
      </c>
      <c r="AW189" s="21">
        <v>53325</v>
      </c>
      <c r="AX189" s="254">
        <v>257329</v>
      </c>
      <c r="AY189" s="45"/>
      <c r="AZ189" s="46"/>
      <c r="BA189" s="46"/>
      <c r="BB189" s="46"/>
      <c r="BC189" s="46">
        <f>AT189/AL189</f>
        <v>0.21975907136505926</v>
      </c>
      <c r="BD189" s="46">
        <f t="shared" si="119"/>
        <v>0.36549392520262092</v>
      </c>
      <c r="BE189" s="46">
        <f t="shared" si="120"/>
        <v>0.27869870724795215</v>
      </c>
      <c r="BF189" s="153">
        <f t="shared" si="107"/>
        <v>0.32390028791136705</v>
      </c>
      <c r="BG189" s="2" t="s">
        <v>188</v>
      </c>
      <c r="BH189" s="48"/>
      <c r="BI189" s="48"/>
      <c r="BJ189" s="48"/>
      <c r="BK189" s="48"/>
      <c r="BL189" s="48"/>
      <c r="BM189" s="48">
        <f>(BE189-BD189)*100</f>
        <v>-8.6795217954668775</v>
      </c>
      <c r="BN189" s="154">
        <f t="shared" ref="BN189:BN209" si="155">(BF189-BE189)*100</f>
        <v>4.52015806634149</v>
      </c>
      <c r="BO189" s="45"/>
      <c r="BP189" s="46"/>
      <c r="BQ189" s="46">
        <f>T189/L189</f>
        <v>0.48299319727891155</v>
      </c>
      <c r="BR189" s="46">
        <f>U189/M189</f>
        <v>0.73782771535580527</v>
      </c>
      <c r="BS189" s="46">
        <f t="shared" si="154"/>
        <v>1.5527950310559006E-2</v>
      </c>
      <c r="BT189" s="47">
        <f t="shared" si="111"/>
        <v>3.937007874015748E-2</v>
      </c>
      <c r="BU189" s="261">
        <f t="shared" ref="BU189:BU216" si="156">X189/O189</f>
        <v>0</v>
      </c>
      <c r="BV189" s="261">
        <f t="shared" ref="BV189:BV216" si="157">Y189/O189</f>
        <v>7.0866141732283464E-2</v>
      </c>
      <c r="BW189" s="261">
        <f t="shared" ref="BW189:BW216" si="158">(W189+X189+Y189)/O189</f>
        <v>0.11023622047244094</v>
      </c>
      <c r="BX189" s="261">
        <f t="shared" ref="BX189:BX209" si="159">(AG189-AF189)/AF189</f>
        <v>-5.8780308596618879E-3</v>
      </c>
      <c r="BY189" s="239">
        <f t="shared" ref="BY189:BY209" si="160">(O189-N189)/N189</f>
        <v>-0.60559006211180122</v>
      </c>
      <c r="BZ189" s="45" t="s">
        <v>322</v>
      </c>
      <c r="CA189" s="47"/>
      <c r="CB189" s="45"/>
      <c r="CC189" s="305"/>
      <c r="CD189" s="329"/>
      <c r="CE189" s="3" t="s">
        <v>322</v>
      </c>
      <c r="CF189" s="3"/>
      <c r="CG189" s="4" t="s">
        <v>322</v>
      </c>
    </row>
    <row r="190" spans="1:85" s="9" customFormat="1" x14ac:dyDescent="0.25">
      <c r="A190" s="12">
        <v>96</v>
      </c>
      <c r="B190" s="17" t="s">
        <v>349</v>
      </c>
      <c r="C190" s="2">
        <v>112</v>
      </c>
      <c r="D190" s="3">
        <v>179</v>
      </c>
      <c r="E190" s="3">
        <v>179</v>
      </c>
      <c r="F190" s="3"/>
      <c r="G190" s="3">
        <v>179</v>
      </c>
      <c r="H190" s="4">
        <v>61</v>
      </c>
      <c r="I190" s="6">
        <v>104</v>
      </c>
      <c r="J190" s="2">
        <v>724</v>
      </c>
      <c r="K190" s="3">
        <v>972</v>
      </c>
      <c r="L190" s="3">
        <v>663</v>
      </c>
      <c r="M190" s="3"/>
      <c r="N190" s="3">
        <v>2718</v>
      </c>
      <c r="O190" s="104">
        <v>390</v>
      </c>
      <c r="P190" s="2">
        <v>1</v>
      </c>
      <c r="Q190" s="3">
        <v>0</v>
      </c>
      <c r="R190" s="3">
        <v>21</v>
      </c>
      <c r="S190" s="3">
        <v>24</v>
      </c>
      <c r="T190" s="3">
        <v>25</v>
      </c>
      <c r="U190" s="3"/>
      <c r="V190" s="3">
        <v>59</v>
      </c>
      <c r="W190" s="104">
        <v>19</v>
      </c>
      <c r="X190" s="245">
        <v>14</v>
      </c>
      <c r="Y190" s="6">
        <v>25</v>
      </c>
      <c r="Z190" s="5">
        <v>35.200000000000003</v>
      </c>
      <c r="AA190" s="44">
        <v>35.200000000000003</v>
      </c>
      <c r="AB190" s="44">
        <v>35.200000000000003</v>
      </c>
      <c r="AC190" s="44">
        <v>35.200000000000003</v>
      </c>
      <c r="AD190" s="44">
        <v>35.200000000000003</v>
      </c>
      <c r="AE190" s="44"/>
      <c r="AF190" s="44">
        <v>37.659999999999997</v>
      </c>
      <c r="AG190" s="108">
        <v>31.16</v>
      </c>
      <c r="AH190" s="19">
        <v>951276</v>
      </c>
      <c r="AI190" s="20">
        <v>991150</v>
      </c>
      <c r="AJ190" s="20">
        <v>1115580</v>
      </c>
      <c r="AK190" s="20">
        <v>1134892</v>
      </c>
      <c r="AL190" s="20">
        <v>1138740</v>
      </c>
      <c r="AM190" s="20"/>
      <c r="AN190" s="20">
        <v>871863.48</v>
      </c>
      <c r="AO190" s="152">
        <v>386314.43</v>
      </c>
      <c r="AP190" s="19">
        <v>111694</v>
      </c>
      <c r="AQ190" s="20">
        <v>123167</v>
      </c>
      <c r="AR190" s="20">
        <v>144526</v>
      </c>
      <c r="AS190" s="20">
        <v>200901</v>
      </c>
      <c r="AT190" s="20">
        <v>255293</v>
      </c>
      <c r="AU190" s="20"/>
      <c r="AV190" s="20">
        <v>14607.92</v>
      </c>
      <c r="AW190" s="21">
        <v>32575.43</v>
      </c>
      <c r="AX190" s="254">
        <v>84286.43</v>
      </c>
      <c r="AY190" s="45">
        <f>AP190/AH190</f>
        <v>0.11741492479574803</v>
      </c>
      <c r="AZ190" s="46">
        <f>AQ190/AI190</f>
        <v>0.12426676083337537</v>
      </c>
      <c r="BA190" s="46">
        <f>AR190/AJ190</f>
        <v>0.12955234048656306</v>
      </c>
      <c r="BB190" s="46">
        <f>AS190/AK190</f>
        <v>0.17702213074019377</v>
      </c>
      <c r="BC190" s="46">
        <f>AT190/AL190</f>
        <v>0.22418901592988741</v>
      </c>
      <c r="BD190" s="46"/>
      <c r="BE190" s="46">
        <f t="shared" si="120"/>
        <v>1.6754824964110206E-2</v>
      </c>
      <c r="BF190" s="153">
        <f t="shared" ref="BF190:BF216" si="161">AW190/AO190</f>
        <v>8.4323616904499271E-2</v>
      </c>
      <c r="BG190" s="2" t="s">
        <v>188</v>
      </c>
      <c r="BH190" s="48">
        <f>(AZ190-AY190)*100</f>
        <v>0.68518360376273457</v>
      </c>
      <c r="BI190" s="48">
        <f>(BA190-AZ190)*100</f>
        <v>0.52855796531876831</v>
      </c>
      <c r="BJ190" s="48">
        <f>(BB190-BA190)*100</f>
        <v>4.7469790253630713</v>
      </c>
      <c r="BK190" s="48">
        <f>(BC190-BB190)*100</f>
        <v>4.7166885189693639</v>
      </c>
      <c r="BL190" s="48"/>
      <c r="BM190" s="48"/>
      <c r="BN190" s="154">
        <f t="shared" si="155"/>
        <v>6.7568791940389064</v>
      </c>
      <c r="BO190" s="45">
        <f>R190/J190</f>
        <v>2.9005524861878452E-2</v>
      </c>
      <c r="BP190" s="46">
        <f>S190/K190</f>
        <v>2.4691358024691357E-2</v>
      </c>
      <c r="BQ190" s="46">
        <f>T190/L190</f>
        <v>3.7707390648567117E-2</v>
      </c>
      <c r="BR190" s="46"/>
      <c r="BS190" s="46">
        <f t="shared" si="154"/>
        <v>2.1707137601177335E-2</v>
      </c>
      <c r="BT190" s="47">
        <f t="shared" ref="BT190:BT216" si="162">W190/O190</f>
        <v>4.8717948717948718E-2</v>
      </c>
      <c r="BU190" s="261">
        <f t="shared" si="156"/>
        <v>3.5897435897435895E-2</v>
      </c>
      <c r="BV190" s="261">
        <f t="shared" si="157"/>
        <v>6.4102564102564097E-2</v>
      </c>
      <c r="BW190" s="261">
        <f t="shared" si="158"/>
        <v>0.14871794871794872</v>
      </c>
      <c r="BX190" s="261">
        <f t="shared" si="159"/>
        <v>-0.17259691980881564</v>
      </c>
      <c r="BY190" s="239">
        <f t="shared" si="160"/>
        <v>-0.85651214128035325</v>
      </c>
      <c r="BZ190" s="45"/>
      <c r="CA190" s="47"/>
      <c r="CB190" s="45" t="s">
        <v>322</v>
      </c>
      <c r="CC190" s="301"/>
      <c r="CD190" s="325" t="s">
        <v>322</v>
      </c>
      <c r="CE190" s="127"/>
      <c r="CF190" s="127"/>
      <c r="CG190" s="301" t="s">
        <v>322</v>
      </c>
    </row>
    <row r="191" spans="1:85" s="14" customFormat="1" x14ac:dyDescent="0.25">
      <c r="A191" s="13">
        <v>97</v>
      </c>
      <c r="B191" s="50" t="s">
        <v>53</v>
      </c>
      <c r="C191" s="51">
        <v>17</v>
      </c>
      <c r="D191" s="52">
        <v>17</v>
      </c>
      <c r="E191" s="52">
        <v>17</v>
      </c>
      <c r="F191" s="52"/>
      <c r="G191" s="52">
        <v>18</v>
      </c>
      <c r="H191" s="53">
        <v>0</v>
      </c>
      <c r="I191" s="241">
        <v>20</v>
      </c>
      <c r="J191" s="51">
        <v>20</v>
      </c>
      <c r="K191" s="52">
        <v>34</v>
      </c>
      <c r="L191" s="52">
        <v>36</v>
      </c>
      <c r="M191" s="52"/>
      <c r="N191" s="52">
        <v>37</v>
      </c>
      <c r="O191" s="105">
        <v>43</v>
      </c>
      <c r="P191" s="51">
        <v>5</v>
      </c>
      <c r="Q191" s="52">
        <v>7</v>
      </c>
      <c r="R191" s="52">
        <v>8</v>
      </c>
      <c r="S191" s="52">
        <v>25</v>
      </c>
      <c r="T191" s="52">
        <v>12</v>
      </c>
      <c r="U191" s="52"/>
      <c r="V191" s="52">
        <v>32</v>
      </c>
      <c r="W191" s="105">
        <v>7</v>
      </c>
      <c r="X191" s="246">
        <v>25</v>
      </c>
      <c r="Y191" s="241">
        <v>8</v>
      </c>
      <c r="Z191" s="51" t="s">
        <v>108</v>
      </c>
      <c r="AA191" s="52" t="s">
        <v>114</v>
      </c>
      <c r="AB191" s="52" t="s">
        <v>181</v>
      </c>
      <c r="AC191" s="52" t="s">
        <v>181</v>
      </c>
      <c r="AD191" s="52" t="s">
        <v>181</v>
      </c>
      <c r="AE191" s="54"/>
      <c r="AF191" s="54">
        <v>24.19</v>
      </c>
      <c r="AG191" s="107" t="s">
        <v>276</v>
      </c>
      <c r="AH191" s="191"/>
      <c r="AI191" s="55"/>
      <c r="AJ191" s="55"/>
      <c r="AK191" s="55"/>
      <c r="AL191" s="55"/>
      <c r="AM191" s="55"/>
      <c r="AN191" s="55">
        <v>76992</v>
      </c>
      <c r="AO191" s="141">
        <v>85974</v>
      </c>
      <c r="AP191" s="191"/>
      <c r="AQ191" s="55"/>
      <c r="AR191" s="55"/>
      <c r="AS191" s="55"/>
      <c r="AT191" s="55"/>
      <c r="AU191" s="55"/>
      <c r="AV191" s="55">
        <v>925</v>
      </c>
      <c r="AW191" s="56">
        <v>863</v>
      </c>
      <c r="AX191" s="255">
        <v>18157</v>
      </c>
      <c r="AY191" s="197"/>
      <c r="AZ191" s="57"/>
      <c r="BA191" s="57"/>
      <c r="BB191" s="57"/>
      <c r="BC191" s="57"/>
      <c r="BD191" s="57"/>
      <c r="BE191" s="57">
        <f t="shared" ref="BE191:BE215" si="163">AV191/AN191</f>
        <v>1.2014235245220283E-2</v>
      </c>
      <c r="BF191" s="136">
        <f t="shared" si="161"/>
        <v>1.0037918440458744E-2</v>
      </c>
      <c r="BG191" s="51" t="s">
        <v>188</v>
      </c>
      <c r="BH191" s="59"/>
      <c r="BI191" s="59"/>
      <c r="BJ191" s="59"/>
      <c r="BK191" s="59"/>
      <c r="BL191" s="59"/>
      <c r="BM191" s="59"/>
      <c r="BN191" s="144">
        <f t="shared" si="155"/>
        <v>-0.19763168047615393</v>
      </c>
      <c r="BO191" s="197">
        <f t="shared" ref="BO191:BO200" si="164">R191/J191</f>
        <v>0.4</v>
      </c>
      <c r="BP191" s="57">
        <f t="shared" ref="BP191:BP200" si="165">S191/K191</f>
        <v>0.73529411764705888</v>
      </c>
      <c r="BQ191" s="57">
        <f t="shared" ref="BQ191:BQ200" si="166">T191/L191</f>
        <v>0.33333333333333331</v>
      </c>
      <c r="BR191" s="57"/>
      <c r="BS191" s="57">
        <f t="shared" ref="BS191:BS196" si="167">V191/N191</f>
        <v>0.86486486486486491</v>
      </c>
      <c r="BT191" s="58">
        <f t="shared" si="162"/>
        <v>0.16279069767441862</v>
      </c>
      <c r="BU191" s="124">
        <f t="shared" si="156"/>
        <v>0.58139534883720934</v>
      </c>
      <c r="BV191" s="124">
        <f t="shared" si="157"/>
        <v>0.18604651162790697</v>
      </c>
      <c r="BW191" s="124">
        <f t="shared" si="158"/>
        <v>0.93023255813953487</v>
      </c>
      <c r="BX191" s="124"/>
      <c r="BY191" s="291">
        <f t="shared" si="160"/>
        <v>0.16216216216216217</v>
      </c>
      <c r="BZ191" s="197"/>
      <c r="CA191" s="58"/>
      <c r="CB191" s="197" t="s">
        <v>322</v>
      </c>
      <c r="CC191" s="302"/>
      <c r="CD191" s="326"/>
      <c r="CE191" s="126" t="s">
        <v>322</v>
      </c>
      <c r="CF191" s="126" t="s">
        <v>322</v>
      </c>
      <c r="CG191" s="302"/>
    </row>
    <row r="192" spans="1:85" s="9" customFormat="1" x14ac:dyDescent="0.25">
      <c r="A192" s="12">
        <v>98</v>
      </c>
      <c r="B192" s="17" t="s">
        <v>371</v>
      </c>
      <c r="C192" s="2">
        <v>69</v>
      </c>
      <c r="D192" s="3">
        <v>72</v>
      </c>
      <c r="E192" s="3">
        <v>73</v>
      </c>
      <c r="F192" s="3">
        <v>69</v>
      </c>
      <c r="G192" s="3">
        <v>69</v>
      </c>
      <c r="H192" s="4">
        <v>80</v>
      </c>
      <c r="I192" s="6">
        <v>9</v>
      </c>
      <c r="J192" s="2">
        <v>634</v>
      </c>
      <c r="K192" s="3">
        <v>838</v>
      </c>
      <c r="L192" s="3">
        <v>896</v>
      </c>
      <c r="M192" s="3">
        <v>1247</v>
      </c>
      <c r="N192" s="3">
        <v>974</v>
      </c>
      <c r="O192" s="104">
        <v>519</v>
      </c>
      <c r="P192" s="2">
        <v>7</v>
      </c>
      <c r="Q192" s="3">
        <v>0</v>
      </c>
      <c r="R192" s="3">
        <v>10</v>
      </c>
      <c r="S192" s="3">
        <v>8</v>
      </c>
      <c r="T192" s="3">
        <v>21</v>
      </c>
      <c r="U192" s="3">
        <v>31</v>
      </c>
      <c r="V192" s="3">
        <v>19</v>
      </c>
      <c r="W192" s="104">
        <v>5</v>
      </c>
      <c r="X192" s="245">
        <v>154</v>
      </c>
      <c r="Y192" s="6">
        <v>264</v>
      </c>
      <c r="Z192" s="2">
        <v>23.8</v>
      </c>
      <c r="AA192" s="3">
        <v>27.36</v>
      </c>
      <c r="AB192" s="3">
        <v>36.08</v>
      </c>
      <c r="AC192" s="3">
        <v>42.28</v>
      </c>
      <c r="AD192" s="3">
        <v>42.28</v>
      </c>
      <c r="AE192" s="44">
        <v>39.909999999999997</v>
      </c>
      <c r="AF192" s="44">
        <v>42.96</v>
      </c>
      <c r="AG192" s="108">
        <v>42.96</v>
      </c>
      <c r="AH192" s="19">
        <v>590498</v>
      </c>
      <c r="AI192" s="20">
        <v>549925</v>
      </c>
      <c r="AJ192" s="20">
        <v>716375</v>
      </c>
      <c r="AK192" s="20">
        <v>1023699</v>
      </c>
      <c r="AL192" s="20">
        <v>938308</v>
      </c>
      <c r="AM192" s="20">
        <v>1019207</v>
      </c>
      <c r="AN192" s="20">
        <v>1003304</v>
      </c>
      <c r="AO192" s="152">
        <v>1196275.96</v>
      </c>
      <c r="AP192" s="19">
        <v>126369</v>
      </c>
      <c r="AQ192" s="20">
        <v>94665</v>
      </c>
      <c r="AR192" s="20">
        <v>123747</v>
      </c>
      <c r="AS192" s="20">
        <v>195094</v>
      </c>
      <c r="AT192" s="20">
        <v>264167</v>
      </c>
      <c r="AU192" s="20">
        <v>155997</v>
      </c>
      <c r="AV192" s="20">
        <v>154617</v>
      </c>
      <c r="AW192" s="21">
        <v>39383.81</v>
      </c>
      <c r="AX192" s="254">
        <v>279539.68</v>
      </c>
      <c r="AY192" s="45">
        <f t="shared" si="136"/>
        <v>0.21400411178361314</v>
      </c>
      <c r="AZ192" s="46">
        <f t="shared" ref="AZ192:AZ198" si="168">AQ192/AI192</f>
        <v>0.17214165568032005</v>
      </c>
      <c r="BA192" s="46">
        <f t="shared" si="137"/>
        <v>0.17274053393823066</v>
      </c>
      <c r="BB192" s="46">
        <f t="shared" si="138"/>
        <v>0.19057750373889201</v>
      </c>
      <c r="BC192" s="46">
        <f t="shared" si="139"/>
        <v>0.2815354872813618</v>
      </c>
      <c r="BD192" s="46">
        <f t="shared" ref="BD192:BD215" si="169">AU192/AM192</f>
        <v>0.15305722978747202</v>
      </c>
      <c r="BE192" s="46">
        <f t="shared" si="163"/>
        <v>0.15410782773715642</v>
      </c>
      <c r="BF192" s="153">
        <f t="shared" si="161"/>
        <v>3.2922010737388721E-2</v>
      </c>
      <c r="BG192" s="2" t="s">
        <v>188</v>
      </c>
      <c r="BH192" s="48">
        <f t="shared" ref="BH192:BM196" si="170">(AZ192-AY192)*100</f>
        <v>-4.1862456103293084</v>
      </c>
      <c r="BI192" s="48">
        <f t="shared" si="170"/>
        <v>5.9887825791060667E-2</v>
      </c>
      <c r="BJ192" s="48">
        <f t="shared" si="170"/>
        <v>1.7836969800661351</v>
      </c>
      <c r="BK192" s="48">
        <f t="shared" si="170"/>
        <v>9.0957983542469787</v>
      </c>
      <c r="BL192" s="48">
        <f t="shared" si="170"/>
        <v>-12.847825749388978</v>
      </c>
      <c r="BM192" s="48">
        <f t="shared" si="170"/>
        <v>0.10505979496844009</v>
      </c>
      <c r="BN192" s="154">
        <f t="shared" si="155"/>
        <v>-12.118581699976771</v>
      </c>
      <c r="BO192" s="45">
        <f t="shared" si="164"/>
        <v>1.5772870662460567E-2</v>
      </c>
      <c r="BP192" s="46">
        <f t="shared" si="165"/>
        <v>9.5465393794749408E-3</v>
      </c>
      <c r="BQ192" s="46">
        <f t="shared" si="166"/>
        <v>2.34375E-2</v>
      </c>
      <c r="BR192" s="46">
        <f>U192/M192</f>
        <v>2.4859663191659984E-2</v>
      </c>
      <c r="BS192" s="46">
        <f t="shared" si="167"/>
        <v>1.9507186858316223E-2</v>
      </c>
      <c r="BT192" s="47">
        <f t="shared" si="162"/>
        <v>9.6339113680154135E-3</v>
      </c>
      <c r="BU192" s="261">
        <f t="shared" si="156"/>
        <v>0.29672447013487474</v>
      </c>
      <c r="BV192" s="261">
        <f t="shared" si="157"/>
        <v>0.50867052023121384</v>
      </c>
      <c r="BW192" s="261">
        <f t="shared" si="158"/>
        <v>0.81502890173410403</v>
      </c>
      <c r="BX192" s="261">
        <f t="shared" si="159"/>
        <v>0</v>
      </c>
      <c r="BY192" s="239">
        <f t="shared" si="160"/>
        <v>-0.4671457905544148</v>
      </c>
      <c r="BZ192" s="45"/>
      <c r="CA192" s="47"/>
      <c r="CB192" s="45"/>
      <c r="CC192" s="301" t="s">
        <v>322</v>
      </c>
      <c r="CD192" s="325" t="s">
        <v>322</v>
      </c>
      <c r="CE192" s="127"/>
      <c r="CF192" s="127" t="s">
        <v>322</v>
      </c>
      <c r="CG192" s="301"/>
    </row>
    <row r="193" spans="1:85" s="11" customFormat="1" x14ac:dyDescent="0.25">
      <c r="A193" s="10"/>
      <c r="B193" s="32" t="s">
        <v>159</v>
      </c>
      <c r="C193" s="33">
        <v>9</v>
      </c>
      <c r="D193" s="34">
        <v>9</v>
      </c>
      <c r="E193" s="34">
        <v>9</v>
      </c>
      <c r="F193" s="34">
        <v>0</v>
      </c>
      <c r="G193" s="34">
        <v>0</v>
      </c>
      <c r="H193" s="35">
        <v>0</v>
      </c>
      <c r="I193" s="36">
        <v>5</v>
      </c>
      <c r="J193" s="33">
        <v>29</v>
      </c>
      <c r="K193" s="34">
        <v>38</v>
      </c>
      <c r="L193" s="34">
        <v>31</v>
      </c>
      <c r="M193" s="34">
        <v>30</v>
      </c>
      <c r="N193" s="34">
        <v>29</v>
      </c>
      <c r="O193" s="72">
        <v>81</v>
      </c>
      <c r="P193" s="33">
        <v>0</v>
      </c>
      <c r="Q193" s="34">
        <v>0</v>
      </c>
      <c r="R193" s="34">
        <v>0</v>
      </c>
      <c r="S193" s="34">
        <v>0</v>
      </c>
      <c r="T193" s="34">
        <v>3</v>
      </c>
      <c r="U193" s="34">
        <v>4</v>
      </c>
      <c r="V193" s="34">
        <v>1</v>
      </c>
      <c r="W193" s="72">
        <v>0</v>
      </c>
      <c r="X193" s="244">
        <v>0</v>
      </c>
      <c r="Y193" s="36">
        <v>10</v>
      </c>
      <c r="Z193" s="33">
        <v>15.1</v>
      </c>
      <c r="AA193" s="34">
        <v>15.1</v>
      </c>
      <c r="AB193" s="34">
        <v>20.91</v>
      </c>
      <c r="AC193" s="34">
        <v>20.91</v>
      </c>
      <c r="AD193" s="34">
        <v>20.91</v>
      </c>
      <c r="AE193" s="70">
        <v>20.91</v>
      </c>
      <c r="AF193" s="70">
        <v>35.4</v>
      </c>
      <c r="AG193" s="109">
        <v>35.4</v>
      </c>
      <c r="AH193" s="37"/>
      <c r="AI193" s="38">
        <v>15508</v>
      </c>
      <c r="AJ193" s="38">
        <v>22142</v>
      </c>
      <c r="AK193" s="38">
        <v>27128</v>
      </c>
      <c r="AL193" s="38">
        <v>22905</v>
      </c>
      <c r="AM193" s="38">
        <v>20970.189999999999</v>
      </c>
      <c r="AN193" s="38">
        <v>24963.68</v>
      </c>
      <c r="AO193" s="129">
        <v>38529</v>
      </c>
      <c r="AP193" s="37"/>
      <c r="AQ193" s="38">
        <v>1267</v>
      </c>
      <c r="AR193" s="38">
        <v>3817</v>
      </c>
      <c r="AS193" s="38">
        <v>8997</v>
      </c>
      <c r="AT193" s="38">
        <v>11444</v>
      </c>
      <c r="AU193" s="38">
        <v>10757.64</v>
      </c>
      <c r="AV193" s="38">
        <v>8708.57</v>
      </c>
      <c r="AW193" s="39">
        <v>438</v>
      </c>
      <c r="AX193" s="253">
        <v>17119</v>
      </c>
      <c r="AY193" s="40"/>
      <c r="AZ193" s="41">
        <f t="shared" si="168"/>
        <v>8.1699767861748776E-2</v>
      </c>
      <c r="BA193" s="41">
        <f>AR193/AJ193</f>
        <v>0.17238731821876976</v>
      </c>
      <c r="BB193" s="41">
        <f>AS193/AK193</f>
        <v>0.33164995576526096</v>
      </c>
      <c r="BC193" s="41">
        <f>AT193/AL193</f>
        <v>0.49962890198646581</v>
      </c>
      <c r="BD193" s="41">
        <v>0.51</v>
      </c>
      <c r="BE193" s="41">
        <f t="shared" si="163"/>
        <v>0.34884960871153609</v>
      </c>
      <c r="BF193" s="130">
        <f t="shared" si="161"/>
        <v>1.1368060422019778E-2</v>
      </c>
      <c r="BG193" s="33" t="s">
        <v>188</v>
      </c>
      <c r="BH193" s="43">
        <f t="shared" si="170"/>
        <v>8.1699767861748782</v>
      </c>
      <c r="BI193" s="43">
        <f t="shared" si="170"/>
        <v>9.0687550357020985</v>
      </c>
      <c r="BJ193" s="43">
        <f t="shared" si="170"/>
        <v>15.926263754649121</v>
      </c>
      <c r="BK193" s="43">
        <f t="shared" si="170"/>
        <v>16.797894622120484</v>
      </c>
      <c r="BL193" s="43">
        <f t="shared" si="170"/>
        <v>1.0371098013534197</v>
      </c>
      <c r="BM193" s="43">
        <f t="shared" si="170"/>
        <v>-16.115039128846391</v>
      </c>
      <c r="BN193" s="131">
        <f t="shared" si="155"/>
        <v>-33.748154828951634</v>
      </c>
      <c r="BO193" s="40">
        <f t="shared" si="164"/>
        <v>0</v>
      </c>
      <c r="BP193" s="41">
        <f t="shared" si="165"/>
        <v>0</v>
      </c>
      <c r="BQ193" s="41">
        <f t="shared" si="166"/>
        <v>9.6774193548387094E-2</v>
      </c>
      <c r="BR193" s="41">
        <f>U193/M193</f>
        <v>0.13333333333333333</v>
      </c>
      <c r="BS193" s="41">
        <f t="shared" si="167"/>
        <v>3.4482758620689655E-2</v>
      </c>
      <c r="BT193" s="42">
        <f t="shared" si="162"/>
        <v>0</v>
      </c>
      <c r="BU193" s="260">
        <f t="shared" si="156"/>
        <v>0</v>
      </c>
      <c r="BV193" s="260">
        <f t="shared" si="157"/>
        <v>0.12345679012345678</v>
      </c>
      <c r="BW193" s="260">
        <f t="shared" si="158"/>
        <v>0.12345679012345678</v>
      </c>
      <c r="BX193" s="260">
        <f t="shared" si="159"/>
        <v>0</v>
      </c>
      <c r="BY193" s="290">
        <f t="shared" si="160"/>
        <v>1.7931034482758621</v>
      </c>
      <c r="BZ193" s="40"/>
      <c r="CA193" s="42" t="s">
        <v>322</v>
      </c>
      <c r="CB193" s="40"/>
      <c r="CC193" s="300" t="s">
        <v>322</v>
      </c>
      <c r="CD193" s="324"/>
      <c r="CE193" s="294" t="s">
        <v>322</v>
      </c>
      <c r="CF193" s="294"/>
      <c r="CG193" s="300" t="s">
        <v>322</v>
      </c>
    </row>
    <row r="194" spans="1:85" s="11" customFormat="1" x14ac:dyDescent="0.25">
      <c r="A194" s="10"/>
      <c r="B194" s="32" t="s">
        <v>160</v>
      </c>
      <c r="C194" s="33">
        <v>4</v>
      </c>
      <c r="D194" s="34">
        <v>4</v>
      </c>
      <c r="E194" s="34">
        <v>4</v>
      </c>
      <c r="F194" s="34">
        <v>0</v>
      </c>
      <c r="G194" s="34">
        <v>0</v>
      </c>
      <c r="H194" s="35">
        <v>0</v>
      </c>
      <c r="I194" s="36">
        <v>4</v>
      </c>
      <c r="J194" s="33">
        <v>56</v>
      </c>
      <c r="K194" s="34">
        <v>54</v>
      </c>
      <c r="L194" s="34">
        <v>56</v>
      </c>
      <c r="M194" s="34">
        <v>26</v>
      </c>
      <c r="N194" s="34">
        <v>30</v>
      </c>
      <c r="O194" s="72">
        <v>32</v>
      </c>
      <c r="P194" s="33">
        <v>0</v>
      </c>
      <c r="Q194" s="34">
        <v>0</v>
      </c>
      <c r="R194" s="34">
        <v>0</v>
      </c>
      <c r="S194" s="34">
        <v>0</v>
      </c>
      <c r="T194" s="34">
        <v>0</v>
      </c>
      <c r="U194" s="34">
        <v>0</v>
      </c>
      <c r="V194" s="34">
        <v>0</v>
      </c>
      <c r="W194" s="72">
        <v>0</v>
      </c>
      <c r="X194" s="244">
        <v>0</v>
      </c>
      <c r="Y194" s="36">
        <v>10</v>
      </c>
      <c r="Z194" s="33" t="s">
        <v>109</v>
      </c>
      <c r="AA194" s="34" t="s">
        <v>116</v>
      </c>
      <c r="AB194" s="34" t="s">
        <v>152</v>
      </c>
      <c r="AC194" s="34" t="s">
        <v>153</v>
      </c>
      <c r="AD194" s="34" t="s">
        <v>153</v>
      </c>
      <c r="AE194" s="70" t="s">
        <v>252</v>
      </c>
      <c r="AF194" s="70" t="s">
        <v>252</v>
      </c>
      <c r="AG194" s="109">
        <v>51.62</v>
      </c>
      <c r="AH194" s="37">
        <v>9466.61</v>
      </c>
      <c r="AI194" s="38">
        <v>5881.32</v>
      </c>
      <c r="AJ194" s="38">
        <v>6920.69</v>
      </c>
      <c r="AK194" s="38">
        <v>8880.18</v>
      </c>
      <c r="AL194" s="38">
        <v>7712.28</v>
      </c>
      <c r="AM194" s="38">
        <v>6651</v>
      </c>
      <c r="AN194" s="38">
        <v>6968</v>
      </c>
      <c r="AO194" s="129">
        <v>8400</v>
      </c>
      <c r="AP194" s="37">
        <v>5279.69</v>
      </c>
      <c r="AQ194" s="38">
        <v>5891.98</v>
      </c>
      <c r="AR194" s="38">
        <v>5550.58</v>
      </c>
      <c r="AS194" s="38">
        <v>5792.95</v>
      </c>
      <c r="AT194" s="38">
        <v>6383.75</v>
      </c>
      <c r="AU194" s="38">
        <v>777</v>
      </c>
      <c r="AV194" s="38">
        <v>328</v>
      </c>
      <c r="AW194" s="39">
        <v>0</v>
      </c>
      <c r="AX194" s="253">
        <v>5412</v>
      </c>
      <c r="AY194" s="40">
        <f t="shared" si="136"/>
        <v>0.55771707084162114</v>
      </c>
      <c r="AZ194" s="41">
        <f t="shared" si="168"/>
        <v>1.0018125182782096</v>
      </c>
      <c r="BA194" s="41">
        <f t="shared" si="137"/>
        <v>0.80202696551933406</v>
      </c>
      <c r="BB194" s="41">
        <f t="shared" si="138"/>
        <v>0.65234601100428136</v>
      </c>
      <c r="BC194" s="41">
        <f t="shared" si="139"/>
        <v>0.82773836012177981</v>
      </c>
      <c r="BD194" s="41">
        <f t="shared" si="169"/>
        <v>0.11682453766350925</v>
      </c>
      <c r="BE194" s="41">
        <f t="shared" si="163"/>
        <v>4.7072330654420208E-2</v>
      </c>
      <c r="BF194" s="130">
        <f t="shared" si="161"/>
        <v>0</v>
      </c>
      <c r="BG194" s="33" t="s">
        <v>188</v>
      </c>
      <c r="BH194" s="43">
        <f t="shared" si="170"/>
        <v>44.409544743658849</v>
      </c>
      <c r="BI194" s="43">
        <f t="shared" si="170"/>
        <v>-19.978555275887555</v>
      </c>
      <c r="BJ194" s="43">
        <f t="shared" si="170"/>
        <v>-14.96809545150527</v>
      </c>
      <c r="BK194" s="43">
        <f t="shared" si="170"/>
        <v>17.539234911749844</v>
      </c>
      <c r="BL194" s="43">
        <f t="shared" si="170"/>
        <v>-71.091382245827049</v>
      </c>
      <c r="BM194" s="43">
        <f t="shared" si="170"/>
        <v>-6.9752207009089044</v>
      </c>
      <c r="BN194" s="131">
        <f t="shared" si="155"/>
        <v>-4.7072330654420211</v>
      </c>
      <c r="BO194" s="40">
        <f t="shared" si="164"/>
        <v>0</v>
      </c>
      <c r="BP194" s="41">
        <f t="shared" si="165"/>
        <v>0</v>
      </c>
      <c r="BQ194" s="41">
        <f t="shared" si="166"/>
        <v>0</v>
      </c>
      <c r="BR194" s="41">
        <f>U194/M194</f>
        <v>0</v>
      </c>
      <c r="BS194" s="41">
        <f t="shared" si="167"/>
        <v>0</v>
      </c>
      <c r="BT194" s="42">
        <f t="shared" si="162"/>
        <v>0</v>
      </c>
      <c r="BU194" s="260">
        <f t="shared" si="156"/>
        <v>0</v>
      </c>
      <c r="BV194" s="260">
        <f t="shared" si="157"/>
        <v>0.3125</v>
      </c>
      <c r="BW194" s="260">
        <f t="shared" si="158"/>
        <v>0.3125</v>
      </c>
      <c r="BX194" s="260"/>
      <c r="BY194" s="290">
        <f t="shared" si="160"/>
        <v>6.6666666666666666E-2</v>
      </c>
      <c r="BZ194" s="40"/>
      <c r="CA194" s="42" t="s">
        <v>322</v>
      </c>
      <c r="CB194" s="40"/>
      <c r="CC194" s="300" t="s">
        <v>322</v>
      </c>
      <c r="CD194" s="324"/>
      <c r="CE194" s="294" t="s">
        <v>322</v>
      </c>
      <c r="CF194" s="294"/>
      <c r="CG194" s="300" t="s">
        <v>322</v>
      </c>
    </row>
    <row r="195" spans="1:85" s="14" customFormat="1" x14ac:dyDescent="0.25">
      <c r="A195" s="13"/>
      <c r="B195" s="50" t="s">
        <v>161</v>
      </c>
      <c r="C195" s="51">
        <v>14</v>
      </c>
      <c r="D195" s="52">
        <v>14</v>
      </c>
      <c r="E195" s="52">
        <v>14</v>
      </c>
      <c r="F195" s="52">
        <v>0</v>
      </c>
      <c r="G195" s="52">
        <v>0</v>
      </c>
      <c r="H195" s="53">
        <v>0</v>
      </c>
      <c r="I195" s="241">
        <v>12</v>
      </c>
      <c r="J195" s="51">
        <v>135</v>
      </c>
      <c r="K195" s="52">
        <v>154</v>
      </c>
      <c r="L195" s="52">
        <v>160</v>
      </c>
      <c r="M195" s="52">
        <v>86</v>
      </c>
      <c r="N195" s="52">
        <v>92</v>
      </c>
      <c r="O195" s="105">
        <v>124</v>
      </c>
      <c r="P195" s="51">
        <v>0</v>
      </c>
      <c r="Q195" s="52">
        <v>30</v>
      </c>
      <c r="R195" s="52">
        <v>0</v>
      </c>
      <c r="S195" s="52">
        <v>0</v>
      </c>
      <c r="T195" s="52">
        <v>0</v>
      </c>
      <c r="U195" s="52">
        <v>0</v>
      </c>
      <c r="V195" s="52">
        <v>0</v>
      </c>
      <c r="W195" s="105">
        <v>0</v>
      </c>
      <c r="X195" s="246">
        <v>0</v>
      </c>
      <c r="Y195" s="241">
        <v>27</v>
      </c>
      <c r="Z195" s="51"/>
      <c r="AA195" s="52" t="s">
        <v>84</v>
      </c>
      <c r="AB195" s="52" t="s">
        <v>154</v>
      </c>
      <c r="AC195" s="52" t="s">
        <v>112</v>
      </c>
      <c r="AD195" s="52" t="s">
        <v>155</v>
      </c>
      <c r="AE195" s="52" t="s">
        <v>253</v>
      </c>
      <c r="AF195" s="52" t="s">
        <v>283</v>
      </c>
      <c r="AG195" s="105">
        <v>40.85</v>
      </c>
      <c r="AH195" s="191">
        <v>27202.79</v>
      </c>
      <c r="AI195" s="55">
        <v>35392.33</v>
      </c>
      <c r="AJ195" s="55">
        <v>48718</v>
      </c>
      <c r="AK195" s="55">
        <v>62237.98</v>
      </c>
      <c r="AL195" s="55">
        <v>56276.49</v>
      </c>
      <c r="AM195" s="55">
        <v>56680</v>
      </c>
      <c r="AN195" s="55">
        <v>61393</v>
      </c>
      <c r="AO195" s="141">
        <v>80905</v>
      </c>
      <c r="AP195" s="191">
        <v>18084.03</v>
      </c>
      <c r="AQ195" s="55">
        <v>16443.009999999998</v>
      </c>
      <c r="AR195" s="55">
        <v>18287.060000000001</v>
      </c>
      <c r="AS195" s="55">
        <v>28539.93</v>
      </c>
      <c r="AT195" s="55">
        <v>34141.769999999997</v>
      </c>
      <c r="AU195" s="55">
        <v>6115</v>
      </c>
      <c r="AV195" s="55">
        <v>6830</v>
      </c>
      <c r="AW195" s="56">
        <v>9473</v>
      </c>
      <c r="AX195" s="255">
        <v>51847</v>
      </c>
      <c r="AY195" s="197">
        <f t="shared" si="136"/>
        <v>0.66478585468622886</v>
      </c>
      <c r="AZ195" s="57">
        <f t="shared" si="168"/>
        <v>0.46459246961135359</v>
      </c>
      <c r="BA195" s="57">
        <f t="shared" si="137"/>
        <v>0.37536557329939657</v>
      </c>
      <c r="BB195" s="57">
        <f t="shared" si="138"/>
        <v>0.45856131577535131</v>
      </c>
      <c r="BC195" s="57">
        <f t="shared" si="139"/>
        <v>0.6066790945917202</v>
      </c>
      <c r="BD195" s="57">
        <f t="shared" si="169"/>
        <v>0.1078863796753705</v>
      </c>
      <c r="BE195" s="57">
        <f t="shared" si="163"/>
        <v>0.11125046829443096</v>
      </c>
      <c r="BF195" s="136">
        <f t="shared" si="161"/>
        <v>0.11708794264878561</v>
      </c>
      <c r="BG195" s="51" t="s">
        <v>188</v>
      </c>
      <c r="BH195" s="59">
        <f t="shared" si="170"/>
        <v>-20.019338507487529</v>
      </c>
      <c r="BI195" s="59">
        <f t="shared" si="170"/>
        <v>-8.922689631195702</v>
      </c>
      <c r="BJ195" s="59">
        <f t="shared" si="170"/>
        <v>8.3195742475954741</v>
      </c>
      <c r="BK195" s="59">
        <f t="shared" si="170"/>
        <v>14.811777881636889</v>
      </c>
      <c r="BL195" s="59">
        <f t="shared" si="170"/>
        <v>-49.879271491634967</v>
      </c>
      <c r="BM195" s="59">
        <f t="shared" si="170"/>
        <v>0.33640886190604569</v>
      </c>
      <c r="BN195" s="144">
        <f t="shared" si="155"/>
        <v>0.58374743543546526</v>
      </c>
      <c r="BO195" s="197">
        <f t="shared" si="164"/>
        <v>0</v>
      </c>
      <c r="BP195" s="57">
        <f t="shared" si="165"/>
        <v>0</v>
      </c>
      <c r="BQ195" s="57">
        <f t="shared" si="166"/>
        <v>0</v>
      </c>
      <c r="BR195" s="57">
        <f>U195/M195</f>
        <v>0</v>
      </c>
      <c r="BS195" s="57">
        <f t="shared" si="167"/>
        <v>0</v>
      </c>
      <c r="BT195" s="58">
        <f t="shared" si="162"/>
        <v>0</v>
      </c>
      <c r="BU195" s="124">
        <f t="shared" si="156"/>
        <v>0</v>
      </c>
      <c r="BV195" s="124">
        <f t="shared" si="157"/>
        <v>0.21774193548387097</v>
      </c>
      <c r="BW195" s="124">
        <f t="shared" si="158"/>
        <v>0.21774193548387097</v>
      </c>
      <c r="BX195" s="124"/>
      <c r="BY195" s="291">
        <f t="shared" si="160"/>
        <v>0.34782608695652173</v>
      </c>
      <c r="BZ195" s="197"/>
      <c r="CA195" s="58" t="s">
        <v>322</v>
      </c>
      <c r="CB195" s="197"/>
      <c r="CC195" s="302" t="s">
        <v>322</v>
      </c>
      <c r="CD195" s="326"/>
      <c r="CE195" s="126" t="s">
        <v>322</v>
      </c>
      <c r="CF195" s="126"/>
      <c r="CG195" s="302" t="s">
        <v>322</v>
      </c>
    </row>
    <row r="196" spans="1:85" s="14" customFormat="1" x14ac:dyDescent="0.25">
      <c r="A196" s="13"/>
      <c r="B196" s="50" t="s">
        <v>162</v>
      </c>
      <c r="C196" s="51">
        <v>0</v>
      </c>
      <c r="D196" s="52">
        <v>0</v>
      </c>
      <c r="E196" s="52">
        <v>0</v>
      </c>
      <c r="F196" s="52">
        <v>0</v>
      </c>
      <c r="G196" s="52">
        <v>0</v>
      </c>
      <c r="H196" s="53">
        <v>0</v>
      </c>
      <c r="I196" s="241">
        <v>9</v>
      </c>
      <c r="J196" s="51">
        <v>41</v>
      </c>
      <c r="K196" s="52">
        <v>54</v>
      </c>
      <c r="L196" s="52">
        <v>59</v>
      </c>
      <c r="M196" s="52">
        <v>53</v>
      </c>
      <c r="N196" s="52">
        <v>38</v>
      </c>
      <c r="O196" s="105">
        <v>44</v>
      </c>
      <c r="P196" s="51">
        <v>0</v>
      </c>
      <c r="Q196" s="52">
        <v>0</v>
      </c>
      <c r="R196" s="52">
        <v>0</v>
      </c>
      <c r="S196" s="52">
        <v>0</v>
      </c>
      <c r="T196" s="52">
        <v>0</v>
      </c>
      <c r="U196" s="52">
        <v>0</v>
      </c>
      <c r="V196" s="52">
        <v>0</v>
      </c>
      <c r="W196" s="105">
        <v>0</v>
      </c>
      <c r="X196" s="246">
        <v>2</v>
      </c>
      <c r="Y196" s="241">
        <v>4</v>
      </c>
      <c r="Z196" s="51">
        <v>13.88</v>
      </c>
      <c r="AA196" s="52">
        <v>24.74</v>
      </c>
      <c r="AB196" s="52">
        <v>33.46</v>
      </c>
      <c r="AC196" s="52">
        <v>33.46</v>
      </c>
      <c r="AD196" s="52">
        <v>33.46</v>
      </c>
      <c r="AE196" s="54">
        <v>33.46</v>
      </c>
      <c r="AF196" s="54">
        <v>31.73</v>
      </c>
      <c r="AG196" s="107">
        <v>31.73</v>
      </c>
      <c r="AH196" s="191">
        <v>28849.17</v>
      </c>
      <c r="AI196" s="55">
        <v>30566.07</v>
      </c>
      <c r="AJ196" s="55">
        <v>46309.05</v>
      </c>
      <c r="AK196" s="55">
        <v>58563.43</v>
      </c>
      <c r="AL196" s="55">
        <v>50327.12</v>
      </c>
      <c r="AM196" s="55">
        <v>50635</v>
      </c>
      <c r="AN196" s="55">
        <v>54724</v>
      </c>
      <c r="AO196" s="141">
        <v>57655</v>
      </c>
      <c r="AP196" s="191">
        <v>1778.25</v>
      </c>
      <c r="AQ196" s="55">
        <v>1077.93</v>
      </c>
      <c r="AR196" s="55">
        <v>2630.11</v>
      </c>
      <c r="AS196" s="55">
        <v>3967.71</v>
      </c>
      <c r="AT196" s="55">
        <v>5231.47</v>
      </c>
      <c r="AU196" s="55">
        <v>4919</v>
      </c>
      <c r="AV196" s="55">
        <v>490</v>
      </c>
      <c r="AW196" s="56">
        <v>592</v>
      </c>
      <c r="AX196" s="255">
        <v>5396</v>
      </c>
      <c r="AY196" s="197">
        <f t="shared" si="136"/>
        <v>6.1639554968132539E-2</v>
      </c>
      <c r="AZ196" s="57">
        <f t="shared" si="168"/>
        <v>3.5265573886338678E-2</v>
      </c>
      <c r="BA196" s="57">
        <f t="shared" si="137"/>
        <v>5.6794730187727883E-2</v>
      </c>
      <c r="BB196" s="57">
        <f t="shared" si="138"/>
        <v>6.775064233771827E-2</v>
      </c>
      <c r="BC196" s="57">
        <f t="shared" si="139"/>
        <v>0.10394932195603483</v>
      </c>
      <c r="BD196" s="57">
        <f t="shared" si="169"/>
        <v>9.714624271748791E-2</v>
      </c>
      <c r="BE196" s="57">
        <f t="shared" si="163"/>
        <v>8.9540238286674959E-3</v>
      </c>
      <c r="BF196" s="136">
        <f t="shared" si="161"/>
        <v>1.0267973289393807E-2</v>
      </c>
      <c r="BG196" s="51" t="s">
        <v>188</v>
      </c>
      <c r="BH196" s="59">
        <f t="shared" si="170"/>
        <v>-2.637398108179386</v>
      </c>
      <c r="BI196" s="59">
        <f t="shared" si="170"/>
        <v>2.1529156301389207</v>
      </c>
      <c r="BJ196" s="59">
        <f t="shared" si="170"/>
        <v>1.0955912149990386</v>
      </c>
      <c r="BK196" s="59">
        <f t="shared" si="170"/>
        <v>3.6198679618316563</v>
      </c>
      <c r="BL196" s="59">
        <f t="shared" si="170"/>
        <v>-0.68030792385469219</v>
      </c>
      <c r="BM196" s="59">
        <f t="shared" si="170"/>
        <v>-8.8192218888820406</v>
      </c>
      <c r="BN196" s="144">
        <f t="shared" si="155"/>
        <v>0.13139494607263114</v>
      </c>
      <c r="BO196" s="197">
        <f t="shared" si="164"/>
        <v>0</v>
      </c>
      <c r="BP196" s="57">
        <f t="shared" si="165"/>
        <v>0</v>
      </c>
      <c r="BQ196" s="57">
        <f t="shared" si="166"/>
        <v>0</v>
      </c>
      <c r="BR196" s="57">
        <f>U196/M196</f>
        <v>0</v>
      </c>
      <c r="BS196" s="57">
        <f t="shared" si="167"/>
        <v>0</v>
      </c>
      <c r="BT196" s="58">
        <f t="shared" si="162"/>
        <v>0</v>
      </c>
      <c r="BU196" s="124">
        <f t="shared" si="156"/>
        <v>4.5454545454545456E-2</v>
      </c>
      <c r="BV196" s="124">
        <f t="shared" si="157"/>
        <v>9.0909090909090912E-2</v>
      </c>
      <c r="BW196" s="124">
        <f t="shared" si="158"/>
        <v>0.13636363636363635</v>
      </c>
      <c r="BX196" s="124">
        <f t="shared" si="159"/>
        <v>0</v>
      </c>
      <c r="BY196" s="291">
        <f t="shared" si="160"/>
        <v>0.15789473684210525</v>
      </c>
      <c r="BZ196" s="197"/>
      <c r="CA196" s="58" t="s">
        <v>322</v>
      </c>
      <c r="CB196" s="197"/>
      <c r="CC196" s="302" t="s">
        <v>322</v>
      </c>
      <c r="CD196" s="326" t="s">
        <v>322</v>
      </c>
      <c r="CE196" s="126"/>
      <c r="CF196" s="126"/>
      <c r="CG196" s="302" t="s">
        <v>322</v>
      </c>
    </row>
    <row r="197" spans="1:85" s="11" customFormat="1" x14ac:dyDescent="0.25">
      <c r="A197" s="10"/>
      <c r="B197" s="32" t="s">
        <v>163</v>
      </c>
      <c r="C197" s="33">
        <v>0</v>
      </c>
      <c r="D197" s="34">
        <v>0</v>
      </c>
      <c r="E197" s="34">
        <v>0</v>
      </c>
      <c r="F197" s="34"/>
      <c r="G197" s="34"/>
      <c r="H197" s="35"/>
      <c r="I197" s="36"/>
      <c r="J197" s="33">
        <v>9</v>
      </c>
      <c r="K197" s="34">
        <v>5</v>
      </c>
      <c r="L197" s="34">
        <v>6</v>
      </c>
      <c r="M197" s="34"/>
      <c r="N197" s="34"/>
      <c r="O197" s="72"/>
      <c r="P197" s="33"/>
      <c r="Q197" s="34"/>
      <c r="R197" s="34"/>
      <c r="S197" s="34"/>
      <c r="T197" s="34"/>
      <c r="U197" s="34"/>
      <c r="V197" s="34"/>
      <c r="W197" s="72"/>
      <c r="X197" s="244"/>
      <c r="Y197" s="36"/>
      <c r="Z197" s="33" t="s">
        <v>156</v>
      </c>
      <c r="AA197" s="34" t="s">
        <v>156</v>
      </c>
      <c r="AB197" s="34" t="s">
        <v>116</v>
      </c>
      <c r="AC197" s="34" t="s">
        <v>157</v>
      </c>
      <c r="AD197" s="34" t="s">
        <v>157</v>
      </c>
      <c r="AE197" s="70"/>
      <c r="AF197" s="70"/>
      <c r="AG197" s="109"/>
      <c r="AH197" s="37">
        <v>6114.99</v>
      </c>
      <c r="AI197" s="38">
        <v>6114.99</v>
      </c>
      <c r="AJ197" s="38">
        <v>6114.99</v>
      </c>
      <c r="AK197" s="38">
        <v>8580.0499999999993</v>
      </c>
      <c r="AL197" s="38">
        <v>9378.19</v>
      </c>
      <c r="AM197" s="38"/>
      <c r="AN197" s="38"/>
      <c r="AO197" s="129"/>
      <c r="AP197" s="37">
        <v>2176.9499999999998</v>
      </c>
      <c r="AQ197" s="38">
        <v>2579.19</v>
      </c>
      <c r="AR197" s="38">
        <v>2934.15</v>
      </c>
      <c r="AS197" s="38">
        <v>1340.26</v>
      </c>
      <c r="AT197" s="38">
        <v>3512.91</v>
      </c>
      <c r="AU197" s="38"/>
      <c r="AV197" s="38"/>
      <c r="AW197" s="39"/>
      <c r="AX197" s="253"/>
      <c r="AY197" s="40">
        <f t="shared" si="136"/>
        <v>0.35600221750158217</v>
      </c>
      <c r="AZ197" s="41">
        <f t="shared" si="168"/>
        <v>0.42178155647024773</v>
      </c>
      <c r="BA197" s="41">
        <f t="shared" si="137"/>
        <v>0.4798290757630021</v>
      </c>
      <c r="BB197" s="41">
        <f t="shared" si="138"/>
        <v>0.15620654891288513</v>
      </c>
      <c r="BC197" s="41">
        <f t="shared" si="139"/>
        <v>0.37458294191096575</v>
      </c>
      <c r="BD197" s="41"/>
      <c r="BE197" s="41"/>
      <c r="BF197" s="130"/>
      <c r="BG197" s="33" t="s">
        <v>188</v>
      </c>
      <c r="BH197" s="43">
        <f t="shared" ref="BH197:BL198" si="171">(AZ197-AY197)*100</f>
        <v>6.5779338968665559</v>
      </c>
      <c r="BI197" s="43">
        <f t="shared" si="171"/>
        <v>5.8047519292754366</v>
      </c>
      <c r="BJ197" s="43">
        <f t="shared" si="171"/>
        <v>-32.362252685011697</v>
      </c>
      <c r="BK197" s="43">
        <f t="shared" si="171"/>
        <v>21.83763929980806</v>
      </c>
      <c r="BL197" s="43"/>
      <c r="BM197" s="43"/>
      <c r="BN197" s="131"/>
      <c r="BO197" s="40">
        <f t="shared" si="164"/>
        <v>0</v>
      </c>
      <c r="BP197" s="41">
        <f t="shared" si="165"/>
        <v>0</v>
      </c>
      <c r="BQ197" s="41">
        <f t="shared" si="166"/>
        <v>0</v>
      </c>
      <c r="BR197" s="41"/>
      <c r="BS197" s="41"/>
      <c r="BT197" s="42"/>
      <c r="BU197" s="260"/>
      <c r="BV197" s="260"/>
      <c r="BW197" s="260"/>
      <c r="BX197" s="260"/>
      <c r="BY197" s="290"/>
      <c r="BZ197" s="40"/>
      <c r="CA197" s="42"/>
      <c r="CB197" s="40"/>
      <c r="CC197" s="300"/>
      <c r="CD197" s="324"/>
      <c r="CE197" s="294"/>
      <c r="CF197" s="294"/>
      <c r="CG197" s="300"/>
    </row>
    <row r="198" spans="1:85" s="14" customFormat="1" x14ac:dyDescent="0.25">
      <c r="A198" s="13"/>
      <c r="B198" s="50" t="s">
        <v>251</v>
      </c>
      <c r="C198" s="51">
        <v>13</v>
      </c>
      <c r="D198" s="52">
        <v>13</v>
      </c>
      <c r="E198" s="52">
        <v>13</v>
      </c>
      <c r="F198" s="52">
        <v>13</v>
      </c>
      <c r="G198" s="52">
        <v>13</v>
      </c>
      <c r="H198" s="53">
        <v>14</v>
      </c>
      <c r="I198" s="241">
        <v>1</v>
      </c>
      <c r="J198" s="51">
        <v>275</v>
      </c>
      <c r="K198" s="52">
        <v>355</v>
      </c>
      <c r="L198" s="52">
        <v>360</v>
      </c>
      <c r="M198" s="52">
        <v>410</v>
      </c>
      <c r="N198" s="52">
        <v>317</v>
      </c>
      <c r="O198" s="105">
        <v>287</v>
      </c>
      <c r="P198" s="51">
        <v>0</v>
      </c>
      <c r="Q198" s="52">
        <v>2</v>
      </c>
      <c r="R198" s="52">
        <v>5</v>
      </c>
      <c r="S198" s="52">
        <v>24</v>
      </c>
      <c r="T198" s="52">
        <v>12</v>
      </c>
      <c r="U198" s="52">
        <v>16</v>
      </c>
      <c r="V198" s="52">
        <v>19</v>
      </c>
      <c r="W198" s="105">
        <v>24</v>
      </c>
      <c r="X198" s="246">
        <v>50</v>
      </c>
      <c r="Y198" s="241">
        <v>16</v>
      </c>
      <c r="Z198" s="51">
        <v>24.82</v>
      </c>
      <c r="AA198" s="52">
        <v>29.31</v>
      </c>
      <c r="AB198" s="52">
        <v>38.92</v>
      </c>
      <c r="AC198" s="52">
        <v>46.32</v>
      </c>
      <c r="AD198" s="52">
        <v>46</v>
      </c>
      <c r="AE198" s="54">
        <v>45.39</v>
      </c>
      <c r="AF198" s="54" t="s">
        <v>275</v>
      </c>
      <c r="AG198" s="107">
        <v>42.03</v>
      </c>
      <c r="AH198" s="191">
        <v>138789</v>
      </c>
      <c r="AI198" s="55">
        <v>134204</v>
      </c>
      <c r="AJ198" s="55">
        <v>180032</v>
      </c>
      <c r="AK198" s="55">
        <v>246178</v>
      </c>
      <c r="AL198" s="55">
        <v>286592</v>
      </c>
      <c r="AM198" s="55">
        <v>228631</v>
      </c>
      <c r="AN198" s="55">
        <v>212028.73</v>
      </c>
      <c r="AO198" s="141">
        <v>214857.27</v>
      </c>
      <c r="AP198" s="191">
        <v>12362</v>
      </c>
      <c r="AQ198" s="55">
        <v>9504</v>
      </c>
      <c r="AR198" s="55">
        <v>14049</v>
      </c>
      <c r="AS198" s="55">
        <v>30870</v>
      </c>
      <c r="AT198" s="55">
        <v>60490</v>
      </c>
      <c r="AU198" s="55">
        <v>27903</v>
      </c>
      <c r="AV198" s="55">
        <v>17113.43</v>
      </c>
      <c r="AW198" s="56">
        <v>8577.6</v>
      </c>
      <c r="AX198" s="255">
        <v>80834.460000000006</v>
      </c>
      <c r="AY198" s="197">
        <f t="shared" si="136"/>
        <v>8.9070459474454022E-2</v>
      </c>
      <c r="AZ198" s="57">
        <f t="shared" si="168"/>
        <v>7.0817561324550679E-2</v>
      </c>
      <c r="BA198" s="57">
        <f t="shared" si="137"/>
        <v>7.8036126910771414E-2</v>
      </c>
      <c r="BB198" s="57">
        <f t="shared" si="138"/>
        <v>0.12539707041246578</v>
      </c>
      <c r="BC198" s="57">
        <f t="shared" si="139"/>
        <v>0.2110666033943725</v>
      </c>
      <c r="BD198" s="57">
        <v>0.122</v>
      </c>
      <c r="BE198" s="57">
        <f t="shared" si="163"/>
        <v>8.0712788309395614E-2</v>
      </c>
      <c r="BF198" s="136">
        <f t="shared" si="161"/>
        <v>3.9922316801288597E-2</v>
      </c>
      <c r="BG198" s="51" t="s">
        <v>188</v>
      </c>
      <c r="BH198" s="59">
        <f t="shared" si="171"/>
        <v>-1.8252898149903343</v>
      </c>
      <c r="BI198" s="59">
        <f t="shared" si="171"/>
        <v>0.72185655862207354</v>
      </c>
      <c r="BJ198" s="59">
        <f t="shared" si="171"/>
        <v>4.736094350169437</v>
      </c>
      <c r="BK198" s="59">
        <f t="shared" si="171"/>
        <v>8.566953298190672</v>
      </c>
      <c r="BL198" s="59">
        <f t="shared" si="171"/>
        <v>-8.9066603394372503</v>
      </c>
      <c r="BM198" s="59">
        <f>(BE198-BD198)*100</f>
        <v>-4.1287211690604382</v>
      </c>
      <c r="BN198" s="144">
        <f t="shared" si="155"/>
        <v>-4.0790471508107018</v>
      </c>
      <c r="BO198" s="197">
        <f t="shared" si="164"/>
        <v>1.8181818181818181E-2</v>
      </c>
      <c r="BP198" s="57">
        <f t="shared" si="165"/>
        <v>6.7605633802816895E-2</v>
      </c>
      <c r="BQ198" s="57">
        <f t="shared" si="166"/>
        <v>3.3333333333333333E-2</v>
      </c>
      <c r="BR198" s="57">
        <v>3.9E-2</v>
      </c>
      <c r="BS198" s="57">
        <f>V198/N198</f>
        <v>5.993690851735016E-2</v>
      </c>
      <c r="BT198" s="58">
        <f t="shared" si="162"/>
        <v>8.3623693379790948E-2</v>
      </c>
      <c r="BU198" s="124">
        <f t="shared" si="156"/>
        <v>0.17421602787456447</v>
      </c>
      <c r="BV198" s="124">
        <f t="shared" si="157"/>
        <v>5.5749128919860627E-2</v>
      </c>
      <c r="BW198" s="124">
        <f t="shared" si="158"/>
        <v>0.31358885017421601</v>
      </c>
      <c r="BX198" s="124"/>
      <c r="BY198" s="291">
        <f t="shared" si="160"/>
        <v>-9.4637223974763401E-2</v>
      </c>
      <c r="BZ198" s="197" t="s">
        <v>322</v>
      </c>
      <c r="CA198" s="58"/>
      <c r="CB198" s="197" t="s">
        <v>322</v>
      </c>
      <c r="CC198" s="302"/>
      <c r="CD198" s="326"/>
      <c r="CE198" s="126"/>
      <c r="CF198" s="126" t="s">
        <v>322</v>
      </c>
      <c r="CG198" s="302"/>
    </row>
    <row r="199" spans="1:85" s="14" customFormat="1" x14ac:dyDescent="0.25">
      <c r="A199" s="13"/>
      <c r="B199" s="50" t="s">
        <v>164</v>
      </c>
      <c r="C199" s="51">
        <v>5</v>
      </c>
      <c r="D199" s="52">
        <v>5</v>
      </c>
      <c r="E199" s="52">
        <v>5</v>
      </c>
      <c r="F199" s="52">
        <v>0</v>
      </c>
      <c r="G199" s="52">
        <v>6</v>
      </c>
      <c r="H199" s="53">
        <v>0</v>
      </c>
      <c r="I199" s="241">
        <v>6</v>
      </c>
      <c r="J199" s="51">
        <v>24</v>
      </c>
      <c r="K199" s="52">
        <v>30</v>
      </c>
      <c r="L199" s="52">
        <v>30</v>
      </c>
      <c r="M199" s="52">
        <v>35</v>
      </c>
      <c r="N199" s="52">
        <v>40</v>
      </c>
      <c r="O199" s="105">
        <v>51</v>
      </c>
      <c r="P199" s="51">
        <v>0</v>
      </c>
      <c r="Q199" s="52">
        <v>0</v>
      </c>
      <c r="R199" s="52">
        <v>0</v>
      </c>
      <c r="S199" s="52">
        <v>0</v>
      </c>
      <c r="T199" s="52">
        <v>0</v>
      </c>
      <c r="U199" s="52">
        <v>1</v>
      </c>
      <c r="V199" s="52">
        <v>1</v>
      </c>
      <c r="W199" s="105">
        <v>0</v>
      </c>
      <c r="X199" s="246">
        <v>0</v>
      </c>
      <c r="Y199" s="241">
        <v>27</v>
      </c>
      <c r="Z199" s="51" t="s">
        <v>158</v>
      </c>
      <c r="AA199" s="52" t="s">
        <v>158</v>
      </c>
      <c r="AB199" s="52" t="s">
        <v>138</v>
      </c>
      <c r="AC199" s="52" t="s">
        <v>155</v>
      </c>
      <c r="AD199" s="52" t="s">
        <v>155</v>
      </c>
      <c r="AE199" s="52" t="s">
        <v>155</v>
      </c>
      <c r="AF199" s="52" t="s">
        <v>155</v>
      </c>
      <c r="AG199" s="52" t="s">
        <v>155</v>
      </c>
      <c r="AH199" s="191"/>
      <c r="AI199" s="55"/>
      <c r="AJ199" s="55"/>
      <c r="AK199" s="55"/>
      <c r="AL199" s="55">
        <v>24500</v>
      </c>
      <c r="AM199" s="55">
        <v>263064</v>
      </c>
      <c r="AN199" s="55">
        <v>27717</v>
      </c>
      <c r="AO199" s="141">
        <v>24430</v>
      </c>
      <c r="AP199" s="191"/>
      <c r="AQ199" s="55"/>
      <c r="AR199" s="55"/>
      <c r="AS199" s="55"/>
      <c r="AT199" s="55">
        <v>20780</v>
      </c>
      <c r="AU199" s="55">
        <v>11371.21</v>
      </c>
      <c r="AV199" s="55">
        <v>12320</v>
      </c>
      <c r="AW199" s="56">
        <v>2454</v>
      </c>
      <c r="AX199" s="255">
        <v>16995</v>
      </c>
      <c r="AY199" s="197"/>
      <c r="AZ199" s="57"/>
      <c r="BA199" s="57"/>
      <c r="BB199" s="57"/>
      <c r="BC199" s="57">
        <f>AT199/AL199</f>
        <v>0.8481632653061224</v>
      </c>
      <c r="BD199" s="57">
        <f t="shared" si="169"/>
        <v>4.3226021044308609E-2</v>
      </c>
      <c r="BE199" s="57">
        <f t="shared" si="163"/>
        <v>0.44449254969874086</v>
      </c>
      <c r="BF199" s="136">
        <f t="shared" si="161"/>
        <v>0.10045026606631191</v>
      </c>
      <c r="BG199" s="51" t="s">
        <v>188</v>
      </c>
      <c r="BH199" s="59"/>
      <c r="BI199" s="59"/>
      <c r="BJ199" s="59"/>
      <c r="BK199" s="59"/>
      <c r="BL199" s="59"/>
      <c r="BM199" s="59">
        <f>(BE199-BD199)*100</f>
        <v>40.126652865443226</v>
      </c>
      <c r="BN199" s="144">
        <f t="shared" si="155"/>
        <v>-34.404228363242893</v>
      </c>
      <c r="BO199" s="197">
        <f t="shared" si="164"/>
        <v>0</v>
      </c>
      <c r="BP199" s="57">
        <f t="shared" si="165"/>
        <v>0</v>
      </c>
      <c r="BQ199" s="57">
        <f t="shared" si="166"/>
        <v>0</v>
      </c>
      <c r="BR199" s="57">
        <f>U199/M199</f>
        <v>2.8571428571428571E-2</v>
      </c>
      <c r="BS199" s="57">
        <f>V199/N199</f>
        <v>2.5000000000000001E-2</v>
      </c>
      <c r="BT199" s="58">
        <f t="shared" si="162"/>
        <v>0</v>
      </c>
      <c r="BU199" s="124">
        <f t="shared" si="156"/>
        <v>0</v>
      </c>
      <c r="BV199" s="124">
        <f t="shared" si="157"/>
        <v>0.52941176470588236</v>
      </c>
      <c r="BW199" s="124">
        <f t="shared" si="158"/>
        <v>0.52941176470588236</v>
      </c>
      <c r="BX199" s="124">
        <v>0</v>
      </c>
      <c r="BY199" s="291">
        <f t="shared" si="160"/>
        <v>0.27500000000000002</v>
      </c>
      <c r="BZ199" s="197"/>
      <c r="CA199" s="58" t="s">
        <v>322</v>
      </c>
      <c r="CB199" s="197" t="s">
        <v>322</v>
      </c>
      <c r="CC199" s="302"/>
      <c r="CD199" s="326"/>
      <c r="CE199" s="126" t="s">
        <v>322</v>
      </c>
      <c r="CF199" s="126"/>
      <c r="CG199" s="302" t="s">
        <v>322</v>
      </c>
    </row>
    <row r="200" spans="1:85" s="14" customFormat="1" x14ac:dyDescent="0.25">
      <c r="A200" s="13"/>
      <c r="B200" s="50" t="s">
        <v>165</v>
      </c>
      <c r="C200" s="51">
        <v>0</v>
      </c>
      <c r="D200" s="52">
        <v>0</v>
      </c>
      <c r="E200" s="52">
        <v>0</v>
      </c>
      <c r="F200" s="52">
        <v>0</v>
      </c>
      <c r="G200" s="52">
        <v>10</v>
      </c>
      <c r="H200" s="53">
        <v>0</v>
      </c>
      <c r="I200" s="241">
        <v>10</v>
      </c>
      <c r="J200" s="51">
        <v>72</v>
      </c>
      <c r="K200" s="52">
        <v>86</v>
      </c>
      <c r="L200" s="52">
        <v>36</v>
      </c>
      <c r="M200" s="52">
        <v>34</v>
      </c>
      <c r="N200" s="52">
        <v>50</v>
      </c>
      <c r="O200" s="105">
        <v>82</v>
      </c>
      <c r="P200" s="51">
        <v>0</v>
      </c>
      <c r="Q200" s="52">
        <v>0</v>
      </c>
      <c r="R200" s="52">
        <v>0</v>
      </c>
      <c r="S200" s="52">
        <v>0</v>
      </c>
      <c r="T200" s="52">
        <v>0</v>
      </c>
      <c r="U200" s="52">
        <v>5</v>
      </c>
      <c r="V200" s="52">
        <v>1</v>
      </c>
      <c r="W200" s="105">
        <v>2</v>
      </c>
      <c r="X200" s="246">
        <v>0</v>
      </c>
      <c r="Y200" s="241">
        <v>22</v>
      </c>
      <c r="Z200" s="51" t="s">
        <v>116</v>
      </c>
      <c r="AA200" s="52" t="s">
        <v>116</v>
      </c>
      <c r="AB200" s="52" t="s">
        <v>116</v>
      </c>
      <c r="AC200" s="52" t="s">
        <v>116</v>
      </c>
      <c r="AD200" s="52" t="s">
        <v>116</v>
      </c>
      <c r="AE200" s="52" t="s">
        <v>116</v>
      </c>
      <c r="AF200" s="52" t="s">
        <v>116</v>
      </c>
      <c r="AG200" s="105">
        <v>32.840000000000003</v>
      </c>
      <c r="AH200" s="191">
        <v>21889.759999999998</v>
      </c>
      <c r="AI200" s="55">
        <v>25888.799999999999</v>
      </c>
      <c r="AJ200" s="55">
        <v>28319.67</v>
      </c>
      <c r="AK200" s="55">
        <v>30608.240000000002</v>
      </c>
      <c r="AL200" s="55">
        <v>28971.05</v>
      </c>
      <c r="AM200" s="55">
        <v>28023</v>
      </c>
      <c r="AN200" s="55">
        <v>31907</v>
      </c>
      <c r="AO200" s="141">
        <v>39168</v>
      </c>
      <c r="AP200" s="191">
        <v>3644.3</v>
      </c>
      <c r="AQ200" s="55">
        <v>3662.96</v>
      </c>
      <c r="AR200" s="55">
        <v>5205.1000000000004</v>
      </c>
      <c r="AS200" s="55">
        <v>8521.69</v>
      </c>
      <c r="AT200" s="55">
        <v>10010.290000000001</v>
      </c>
      <c r="AU200" s="55">
        <v>8802</v>
      </c>
      <c r="AV200" s="55">
        <v>7804</v>
      </c>
      <c r="AW200" s="56">
        <v>1964</v>
      </c>
      <c r="AX200" s="255">
        <v>14163</v>
      </c>
      <c r="AY200" s="197">
        <f t="shared" si="136"/>
        <v>0.16648423737857337</v>
      </c>
      <c r="AZ200" s="57">
        <f>AQ200/AI200</f>
        <v>0.14148821111832144</v>
      </c>
      <c r="BA200" s="57">
        <f t="shared" si="137"/>
        <v>0.18379804566931751</v>
      </c>
      <c r="BB200" s="57">
        <f t="shared" si="138"/>
        <v>0.27841163033222427</v>
      </c>
      <c r="BC200" s="57">
        <f t="shared" si="139"/>
        <v>0.34552734540170277</v>
      </c>
      <c r="BD200" s="57">
        <f t="shared" si="169"/>
        <v>0.31409913285515467</v>
      </c>
      <c r="BE200" s="57">
        <f t="shared" si="163"/>
        <v>0.24458582756135017</v>
      </c>
      <c r="BF200" s="136">
        <f t="shared" si="161"/>
        <v>5.0142973856209153E-2</v>
      </c>
      <c r="BG200" s="51" t="s">
        <v>188</v>
      </c>
      <c r="BH200" s="59"/>
      <c r="BI200" s="59">
        <f>(BA200-AZ200)*100</f>
        <v>4.230983455099607</v>
      </c>
      <c r="BJ200" s="59">
        <f>(BB200-BA200)*100</f>
        <v>9.461358466290676</v>
      </c>
      <c r="BK200" s="59">
        <f>(BC200-BB200)*100</f>
        <v>6.7115715069478501</v>
      </c>
      <c r="BL200" s="59">
        <f>(BD200-BC200)*100</f>
        <v>-3.1428212546548098</v>
      </c>
      <c r="BM200" s="59">
        <f>(BE200-BD200)*100</f>
        <v>-6.951330529380451</v>
      </c>
      <c r="BN200" s="144">
        <f t="shared" si="155"/>
        <v>-19.444285370514102</v>
      </c>
      <c r="BO200" s="197">
        <f t="shared" si="164"/>
        <v>0</v>
      </c>
      <c r="BP200" s="57">
        <f t="shared" si="165"/>
        <v>0</v>
      </c>
      <c r="BQ200" s="57">
        <f t="shared" si="166"/>
        <v>0</v>
      </c>
      <c r="BR200" s="57">
        <f>U200/M200</f>
        <v>0.14705882352941177</v>
      </c>
      <c r="BS200" s="57">
        <f>V200/N200</f>
        <v>0.02</v>
      </c>
      <c r="BT200" s="58">
        <f t="shared" si="162"/>
        <v>2.4390243902439025E-2</v>
      </c>
      <c r="BU200" s="124">
        <f t="shared" si="156"/>
        <v>0</v>
      </c>
      <c r="BV200" s="124">
        <f t="shared" si="157"/>
        <v>0.26829268292682928</v>
      </c>
      <c r="BW200" s="124">
        <f t="shared" si="158"/>
        <v>0.29268292682926828</v>
      </c>
      <c r="BX200" s="124"/>
      <c r="BY200" s="291">
        <f t="shared" si="160"/>
        <v>0.64</v>
      </c>
      <c r="BZ200" s="197"/>
      <c r="CA200" s="58" t="s">
        <v>322</v>
      </c>
      <c r="CB200" s="197" t="s">
        <v>322</v>
      </c>
      <c r="CC200" s="302"/>
      <c r="CD200" s="326"/>
      <c r="CE200" s="126" t="s">
        <v>322</v>
      </c>
      <c r="CF200" s="126"/>
      <c r="CG200" s="302" t="s">
        <v>322</v>
      </c>
    </row>
    <row r="201" spans="1:85" s="14" customFormat="1" x14ac:dyDescent="0.25">
      <c r="A201" s="13">
        <v>99</v>
      </c>
      <c r="B201" s="50" t="s">
        <v>54</v>
      </c>
      <c r="C201" s="51"/>
      <c r="D201" s="52"/>
      <c r="E201" s="52"/>
      <c r="F201" s="52"/>
      <c r="G201" s="52"/>
      <c r="H201" s="53">
        <v>6</v>
      </c>
      <c r="I201" s="241">
        <v>6</v>
      </c>
      <c r="J201" s="51"/>
      <c r="K201" s="52"/>
      <c r="L201" s="52"/>
      <c r="M201" s="52"/>
      <c r="N201" s="52"/>
      <c r="O201" s="105">
        <v>17</v>
      </c>
      <c r="P201" s="51"/>
      <c r="Q201" s="52"/>
      <c r="R201" s="52"/>
      <c r="S201" s="52"/>
      <c r="T201" s="52"/>
      <c r="U201" s="52"/>
      <c r="V201" s="52"/>
      <c r="W201" s="105">
        <v>0</v>
      </c>
      <c r="X201" s="246">
        <v>4</v>
      </c>
      <c r="Y201" s="241">
        <v>0</v>
      </c>
      <c r="Z201" s="51"/>
      <c r="AA201" s="52"/>
      <c r="AB201" s="52"/>
      <c r="AC201" s="52"/>
      <c r="AD201" s="52"/>
      <c r="AE201" s="54"/>
      <c r="AF201" s="54"/>
      <c r="AG201" s="107" t="s">
        <v>293</v>
      </c>
      <c r="AH201" s="191"/>
      <c r="AI201" s="55"/>
      <c r="AJ201" s="55"/>
      <c r="AK201" s="55"/>
      <c r="AL201" s="55"/>
      <c r="AM201" s="55"/>
      <c r="AN201" s="55"/>
      <c r="AO201" s="141">
        <v>14298</v>
      </c>
      <c r="AP201" s="191"/>
      <c r="AQ201" s="55"/>
      <c r="AR201" s="55"/>
      <c r="AS201" s="55"/>
      <c r="AT201" s="55"/>
      <c r="AU201" s="55"/>
      <c r="AV201" s="55"/>
      <c r="AW201" s="56">
        <v>1290</v>
      </c>
      <c r="AX201" s="255">
        <v>1589</v>
      </c>
      <c r="AY201" s="197"/>
      <c r="AZ201" s="57"/>
      <c r="BA201" s="57"/>
      <c r="BB201" s="57"/>
      <c r="BC201" s="57"/>
      <c r="BD201" s="57"/>
      <c r="BE201" s="57"/>
      <c r="BF201" s="136">
        <f t="shared" si="161"/>
        <v>9.0222408728493492E-2</v>
      </c>
      <c r="BG201" s="51" t="s">
        <v>188</v>
      </c>
      <c r="BH201" s="59"/>
      <c r="BI201" s="59"/>
      <c r="BJ201" s="59"/>
      <c r="BK201" s="59"/>
      <c r="BL201" s="59"/>
      <c r="BM201" s="59"/>
      <c r="BN201" s="144"/>
      <c r="BO201" s="197"/>
      <c r="BP201" s="57"/>
      <c r="BQ201" s="57"/>
      <c r="BR201" s="57"/>
      <c r="BS201" s="57"/>
      <c r="BT201" s="58">
        <f t="shared" si="162"/>
        <v>0</v>
      </c>
      <c r="BU201" s="124">
        <f t="shared" si="156"/>
        <v>0.23529411764705882</v>
      </c>
      <c r="BV201" s="124">
        <f t="shared" si="157"/>
        <v>0</v>
      </c>
      <c r="BW201" s="124">
        <f t="shared" si="158"/>
        <v>0.23529411764705882</v>
      </c>
      <c r="BX201" s="124"/>
      <c r="BY201" s="291"/>
      <c r="BZ201" s="197"/>
      <c r="CA201" s="58"/>
      <c r="CB201" s="197"/>
      <c r="CC201" s="302"/>
      <c r="CD201" s="326" t="s">
        <v>322</v>
      </c>
      <c r="CE201" s="126"/>
      <c r="CF201" s="126"/>
      <c r="CG201" s="302" t="s">
        <v>322</v>
      </c>
    </row>
    <row r="202" spans="1:85" s="9" customFormat="1" x14ac:dyDescent="0.25">
      <c r="A202" s="12">
        <v>100</v>
      </c>
      <c r="B202" s="17" t="s">
        <v>372</v>
      </c>
      <c r="C202" s="2">
        <v>53</v>
      </c>
      <c r="D202" s="3">
        <v>53</v>
      </c>
      <c r="E202" s="3">
        <v>53</v>
      </c>
      <c r="F202" s="3">
        <v>48</v>
      </c>
      <c r="G202" s="3">
        <v>53</v>
      </c>
      <c r="H202" s="4">
        <v>48</v>
      </c>
      <c r="I202" s="6">
        <v>0</v>
      </c>
      <c r="J202" s="2">
        <v>478</v>
      </c>
      <c r="K202" s="3">
        <v>453</v>
      </c>
      <c r="L202" s="3">
        <v>308</v>
      </c>
      <c r="M202" s="3">
        <v>702</v>
      </c>
      <c r="N202" s="3">
        <v>408</v>
      </c>
      <c r="O202" s="104">
        <v>599</v>
      </c>
      <c r="P202" s="2">
        <v>31</v>
      </c>
      <c r="Q202" s="3">
        <v>25</v>
      </c>
      <c r="R202" s="3">
        <v>32</v>
      </c>
      <c r="S202" s="3">
        <v>36</v>
      </c>
      <c r="T202" s="3">
        <v>40</v>
      </c>
      <c r="U202" s="3">
        <v>102</v>
      </c>
      <c r="V202" s="3">
        <v>89</v>
      </c>
      <c r="W202" s="104">
        <v>58</v>
      </c>
      <c r="X202" s="245">
        <v>39</v>
      </c>
      <c r="Y202" s="6">
        <v>19</v>
      </c>
      <c r="Z202" s="2">
        <v>24.68</v>
      </c>
      <c r="AA202" s="3">
        <v>26.79</v>
      </c>
      <c r="AB202" s="3">
        <v>32.21</v>
      </c>
      <c r="AC202" s="3">
        <v>33.479999999999997</v>
      </c>
      <c r="AD202" s="3">
        <v>31.45</v>
      </c>
      <c r="AE202" s="44">
        <v>39.67</v>
      </c>
      <c r="AF202" s="44">
        <v>35.42</v>
      </c>
      <c r="AG202" s="108">
        <v>33.270000000000003</v>
      </c>
      <c r="AH202" s="19">
        <v>370600.93</v>
      </c>
      <c r="AI202" s="20">
        <v>370707.85</v>
      </c>
      <c r="AJ202" s="20">
        <v>460787.94</v>
      </c>
      <c r="AK202" s="20">
        <v>578041.53</v>
      </c>
      <c r="AL202" s="20">
        <v>540965.88</v>
      </c>
      <c r="AM202" s="20">
        <v>587479</v>
      </c>
      <c r="AN202" s="20">
        <v>521172</v>
      </c>
      <c r="AO202" s="152">
        <v>600000</v>
      </c>
      <c r="AP202" s="19"/>
      <c r="AQ202" s="20"/>
      <c r="AR202" s="20">
        <v>66169</v>
      </c>
      <c r="AS202" s="20">
        <v>178960</v>
      </c>
      <c r="AT202" s="20">
        <v>96896</v>
      </c>
      <c r="AU202" s="20">
        <v>98915</v>
      </c>
      <c r="AV202" s="20">
        <v>39005</v>
      </c>
      <c r="AW202" s="21">
        <v>49679</v>
      </c>
      <c r="AX202" s="254">
        <v>482263</v>
      </c>
      <c r="AY202" s="199"/>
      <c r="AZ202" s="93"/>
      <c r="BA202" s="46">
        <f t="shared" si="137"/>
        <v>0.14359967841172233</v>
      </c>
      <c r="BB202" s="46">
        <f t="shared" si="138"/>
        <v>0.30959713223373414</v>
      </c>
      <c r="BC202" s="46">
        <f t="shared" si="139"/>
        <v>0.1791166570431392</v>
      </c>
      <c r="BD202" s="46">
        <f t="shared" si="169"/>
        <v>0.16837197584934951</v>
      </c>
      <c r="BE202" s="46">
        <f t="shared" si="163"/>
        <v>7.4840935430145902E-2</v>
      </c>
      <c r="BF202" s="153">
        <f t="shared" si="161"/>
        <v>8.2798333333333335E-2</v>
      </c>
      <c r="BG202" s="2" t="s">
        <v>188</v>
      </c>
      <c r="BH202" s="48">
        <f t="shared" ref="BH202:BM202" si="172">(AZ202-AY202)*100</f>
        <v>0</v>
      </c>
      <c r="BI202" s="48">
        <f t="shared" si="172"/>
        <v>14.359967841172233</v>
      </c>
      <c r="BJ202" s="48">
        <f t="shared" si="172"/>
        <v>16.599745382201181</v>
      </c>
      <c r="BK202" s="48">
        <f t="shared" si="172"/>
        <v>-13.048047519059494</v>
      </c>
      <c r="BL202" s="48">
        <f t="shared" si="172"/>
        <v>-1.0744681193789685</v>
      </c>
      <c r="BM202" s="48">
        <f t="shared" si="172"/>
        <v>-9.3531040419203606</v>
      </c>
      <c r="BN202" s="154">
        <f t="shared" si="155"/>
        <v>0.79573979031874331</v>
      </c>
      <c r="BO202" s="45">
        <f>R202/J202</f>
        <v>6.6945606694560664E-2</v>
      </c>
      <c r="BP202" s="46">
        <f>S202/K202</f>
        <v>7.9470198675496692E-2</v>
      </c>
      <c r="BQ202" s="46">
        <f>T202/L202</f>
        <v>0.12987012987012986</v>
      </c>
      <c r="BR202" s="46">
        <f>U202/M202</f>
        <v>0.14529914529914531</v>
      </c>
      <c r="BS202" s="46">
        <f>V202/N202</f>
        <v>0.21813725490196079</v>
      </c>
      <c r="BT202" s="47">
        <f t="shared" si="162"/>
        <v>9.6828046744574292E-2</v>
      </c>
      <c r="BU202" s="261">
        <f t="shared" si="156"/>
        <v>6.5108514190317199E-2</v>
      </c>
      <c r="BV202" s="261">
        <f t="shared" si="157"/>
        <v>3.1719532554257093E-2</v>
      </c>
      <c r="BW202" s="261">
        <f t="shared" si="158"/>
        <v>0.19365609348914858</v>
      </c>
      <c r="BX202" s="261">
        <f t="shared" si="159"/>
        <v>-6.0700169395821527E-2</v>
      </c>
      <c r="BY202" s="239">
        <f t="shared" si="160"/>
        <v>0.46813725490196079</v>
      </c>
      <c r="BZ202" s="45" t="s">
        <v>322</v>
      </c>
      <c r="CA202" s="47"/>
      <c r="CB202" s="45" t="s">
        <v>322</v>
      </c>
      <c r="CC202" s="301"/>
      <c r="CD202" s="325" t="s">
        <v>322</v>
      </c>
      <c r="CE202" s="127"/>
      <c r="CF202" s="127" t="s">
        <v>322</v>
      </c>
      <c r="CG202" s="301"/>
    </row>
    <row r="203" spans="1:85" s="14" customFormat="1" x14ac:dyDescent="0.25">
      <c r="A203" s="13">
        <v>101</v>
      </c>
      <c r="B203" s="50" t="s">
        <v>373</v>
      </c>
      <c r="C203" s="51"/>
      <c r="D203" s="52"/>
      <c r="E203" s="52"/>
      <c r="F203" s="52">
        <v>14</v>
      </c>
      <c r="G203" s="52"/>
      <c r="H203" s="53"/>
      <c r="I203" s="241"/>
      <c r="J203" s="51"/>
      <c r="K203" s="52"/>
      <c r="L203" s="52"/>
      <c r="M203" s="52">
        <v>157</v>
      </c>
      <c r="N203" s="52"/>
      <c r="O203" s="105"/>
      <c r="P203" s="51"/>
      <c r="Q203" s="52"/>
      <c r="R203" s="52"/>
      <c r="S203" s="52"/>
      <c r="T203" s="52"/>
      <c r="U203" s="52">
        <v>18</v>
      </c>
      <c r="V203" s="52"/>
      <c r="W203" s="105"/>
      <c r="X203" s="246"/>
      <c r="Y203" s="241"/>
      <c r="Z203" s="51"/>
      <c r="AA203" s="52"/>
      <c r="AB203" s="52"/>
      <c r="AC203" s="52"/>
      <c r="AD203" s="52"/>
      <c r="AE203" s="54"/>
      <c r="AF203" s="54"/>
      <c r="AG203" s="107"/>
      <c r="AH203" s="191"/>
      <c r="AI203" s="55"/>
      <c r="AJ203" s="55"/>
      <c r="AK203" s="55"/>
      <c r="AL203" s="55"/>
      <c r="AM203" s="55">
        <v>135458.66</v>
      </c>
      <c r="AN203" s="55"/>
      <c r="AO203" s="141"/>
      <c r="AP203" s="191"/>
      <c r="AQ203" s="55"/>
      <c r="AR203" s="55"/>
      <c r="AS203" s="55"/>
      <c r="AT203" s="55"/>
      <c r="AU203" s="55">
        <v>31610.67</v>
      </c>
      <c r="AV203" s="55"/>
      <c r="AW203" s="56"/>
      <c r="AX203" s="255"/>
      <c r="AY203" s="197"/>
      <c r="AZ203" s="57"/>
      <c r="BA203" s="57"/>
      <c r="BB203" s="57"/>
      <c r="BC203" s="57"/>
      <c r="BD203" s="57">
        <f t="shared" si="169"/>
        <v>0.23336027390201555</v>
      </c>
      <c r="BE203" s="57"/>
      <c r="BF203" s="136"/>
      <c r="BG203" s="51" t="s">
        <v>188</v>
      </c>
      <c r="BH203" s="59"/>
      <c r="BI203" s="59"/>
      <c r="BJ203" s="59"/>
      <c r="BK203" s="59"/>
      <c r="BL203" s="59"/>
      <c r="BM203" s="59"/>
      <c r="BN203" s="144"/>
      <c r="BO203" s="197"/>
      <c r="BP203" s="57"/>
      <c r="BQ203" s="57"/>
      <c r="BR203" s="57">
        <f>U203/M203</f>
        <v>0.11464968152866242</v>
      </c>
      <c r="BS203" s="57"/>
      <c r="BT203" s="58"/>
      <c r="BU203" s="124"/>
      <c r="BV203" s="124"/>
      <c r="BW203" s="124"/>
      <c r="BX203" s="124"/>
      <c r="BY203" s="291"/>
      <c r="BZ203" s="197"/>
      <c r="CA203" s="58"/>
      <c r="CB203" s="197"/>
      <c r="CC203" s="302"/>
      <c r="CD203" s="326"/>
      <c r="CE203" s="126"/>
      <c r="CF203" s="126"/>
      <c r="CG203" s="302"/>
    </row>
    <row r="204" spans="1:85" s="11" customFormat="1" x14ac:dyDescent="0.25">
      <c r="A204" s="10">
        <v>102</v>
      </c>
      <c r="B204" s="32" t="s">
        <v>55</v>
      </c>
      <c r="C204" s="33">
        <v>0</v>
      </c>
      <c r="D204" s="34">
        <v>0</v>
      </c>
      <c r="E204" s="34">
        <v>0</v>
      </c>
      <c r="F204" s="34"/>
      <c r="G204" s="34">
        <v>1</v>
      </c>
      <c r="H204" s="35">
        <v>1</v>
      </c>
      <c r="I204" s="36">
        <v>0</v>
      </c>
      <c r="J204" s="33">
        <v>7</v>
      </c>
      <c r="K204" s="34">
        <v>9</v>
      </c>
      <c r="L204" s="34">
        <v>6</v>
      </c>
      <c r="M204" s="34"/>
      <c r="N204" s="34">
        <v>0</v>
      </c>
      <c r="O204" s="72">
        <v>0</v>
      </c>
      <c r="P204" s="33">
        <v>0</v>
      </c>
      <c r="Q204" s="34">
        <v>0</v>
      </c>
      <c r="R204" s="34">
        <v>0</v>
      </c>
      <c r="S204" s="34">
        <v>0</v>
      </c>
      <c r="T204" s="34">
        <v>0</v>
      </c>
      <c r="U204" s="34"/>
      <c r="V204" s="34">
        <v>0</v>
      </c>
      <c r="W204" s="72">
        <v>0</v>
      </c>
      <c r="X204" s="244">
        <v>0</v>
      </c>
      <c r="Y204" s="36">
        <v>0</v>
      </c>
      <c r="Z204" s="33" t="s">
        <v>287</v>
      </c>
      <c r="AA204" s="34" t="s">
        <v>287</v>
      </c>
      <c r="AB204" s="34" t="s">
        <v>287</v>
      </c>
      <c r="AC204" s="34" t="s">
        <v>287</v>
      </c>
      <c r="AD204" s="34" t="s">
        <v>287</v>
      </c>
      <c r="AE204" s="70"/>
      <c r="AF204" s="70" t="s">
        <v>286</v>
      </c>
      <c r="AG204" s="70" t="s">
        <v>286</v>
      </c>
      <c r="AH204" s="37">
        <v>1245.96</v>
      </c>
      <c r="AI204" s="38">
        <v>1246.96</v>
      </c>
      <c r="AJ204" s="38">
        <v>1247.96</v>
      </c>
      <c r="AK204" s="38">
        <v>1248.96</v>
      </c>
      <c r="AL204" s="38">
        <v>1249.96</v>
      </c>
      <c r="AM204" s="38"/>
      <c r="AN204" s="38">
        <v>1142.1300000000001</v>
      </c>
      <c r="AO204" s="129">
        <v>1142.1300000000001</v>
      </c>
      <c r="AP204" s="37">
        <v>52</v>
      </c>
      <c r="AQ204" s="38">
        <v>64</v>
      </c>
      <c r="AR204" s="38">
        <v>56</v>
      </c>
      <c r="AS204" s="38">
        <v>72</v>
      </c>
      <c r="AT204" s="38">
        <v>52</v>
      </c>
      <c r="AU204" s="38"/>
      <c r="AV204" s="38">
        <v>0</v>
      </c>
      <c r="AW204" s="39">
        <v>0</v>
      </c>
      <c r="AX204" s="253">
        <v>0</v>
      </c>
      <c r="AY204" s="40">
        <f t="shared" si="136"/>
        <v>4.173488715528588E-2</v>
      </c>
      <c r="AZ204" s="41">
        <f>AQ204/AI204</f>
        <v>5.1324821967023801E-2</v>
      </c>
      <c r="BA204" s="41">
        <f t="shared" si="137"/>
        <v>4.4873233116446039E-2</v>
      </c>
      <c r="BB204" s="41">
        <f t="shared" si="138"/>
        <v>5.764796310530361E-2</v>
      </c>
      <c r="BC204" s="41">
        <f t="shared" si="139"/>
        <v>4.1601331242599765E-2</v>
      </c>
      <c r="BD204" s="41"/>
      <c r="BE204" s="41">
        <f t="shared" si="163"/>
        <v>0</v>
      </c>
      <c r="BF204" s="130">
        <f t="shared" si="161"/>
        <v>0</v>
      </c>
      <c r="BG204" s="33" t="s">
        <v>188</v>
      </c>
      <c r="BH204" s="43">
        <f t="shared" ref="BH204:BK205" si="173">(AZ204-AY204)*100</f>
        <v>0.95899348117379213</v>
      </c>
      <c r="BI204" s="43">
        <f t="shared" si="173"/>
        <v>-0.64515888505777619</v>
      </c>
      <c r="BJ204" s="43">
        <f t="shared" si="173"/>
        <v>1.2774729988857572</v>
      </c>
      <c r="BK204" s="43">
        <f t="shared" si="173"/>
        <v>-1.6046631862703844</v>
      </c>
      <c r="BL204" s="43"/>
      <c r="BM204" s="43"/>
      <c r="BN204" s="131">
        <f t="shared" si="155"/>
        <v>0</v>
      </c>
      <c r="BO204" s="40">
        <f t="shared" ref="BO204:BQ205" si="174">R204/J204</f>
        <v>0</v>
      </c>
      <c r="BP204" s="41">
        <f t="shared" si="174"/>
        <v>0</v>
      </c>
      <c r="BQ204" s="41">
        <f t="shared" si="174"/>
        <v>0</v>
      </c>
      <c r="BR204" s="41"/>
      <c r="BS204" s="41"/>
      <c r="BT204" s="42" t="s">
        <v>188</v>
      </c>
      <c r="BU204" s="260" t="s">
        <v>188</v>
      </c>
      <c r="BV204" s="260" t="s">
        <v>188</v>
      </c>
      <c r="BW204" s="260" t="s">
        <v>188</v>
      </c>
      <c r="BX204" s="260">
        <v>0</v>
      </c>
      <c r="BY204" s="290">
        <v>0</v>
      </c>
      <c r="BZ204" s="40"/>
      <c r="CA204" s="42"/>
      <c r="CB204" s="40"/>
      <c r="CC204" s="300"/>
      <c r="CD204" s="324"/>
      <c r="CE204" s="294" t="s">
        <v>322</v>
      </c>
      <c r="CF204" s="294"/>
      <c r="CG204" s="300" t="s">
        <v>322</v>
      </c>
    </row>
    <row r="205" spans="1:85" s="14" customFormat="1" x14ac:dyDescent="0.25">
      <c r="A205" s="13">
        <v>103</v>
      </c>
      <c r="B205" s="50" t="s">
        <v>56</v>
      </c>
      <c r="C205" s="51">
        <v>0</v>
      </c>
      <c r="D205" s="52">
        <v>0</v>
      </c>
      <c r="E205" s="52">
        <v>0</v>
      </c>
      <c r="F205" s="52"/>
      <c r="G205" s="52"/>
      <c r="H205" s="53">
        <v>0</v>
      </c>
      <c r="I205" s="241">
        <v>16</v>
      </c>
      <c r="J205" s="51">
        <v>8</v>
      </c>
      <c r="K205" s="52">
        <v>9</v>
      </c>
      <c r="L205" s="52">
        <v>18</v>
      </c>
      <c r="M205" s="52"/>
      <c r="N205" s="52"/>
      <c r="O205" s="105">
        <v>101</v>
      </c>
      <c r="P205" s="51">
        <v>2</v>
      </c>
      <c r="Q205" s="52">
        <v>0</v>
      </c>
      <c r="R205" s="52">
        <v>1</v>
      </c>
      <c r="S205" s="52">
        <v>0</v>
      </c>
      <c r="T205" s="52">
        <v>2</v>
      </c>
      <c r="U205" s="52"/>
      <c r="V205" s="52"/>
      <c r="W205" s="105">
        <v>3</v>
      </c>
      <c r="X205" s="246">
        <v>49</v>
      </c>
      <c r="Y205" s="241">
        <v>3</v>
      </c>
      <c r="Z205" s="51">
        <v>14.82</v>
      </c>
      <c r="AA205" s="52">
        <v>18.53</v>
      </c>
      <c r="AB205" s="52">
        <v>18.53</v>
      </c>
      <c r="AC205" s="52">
        <v>20.38</v>
      </c>
      <c r="AD205" s="52">
        <v>20.38</v>
      </c>
      <c r="AE205" s="54"/>
      <c r="AF205" s="54"/>
      <c r="AG205" s="107">
        <v>30</v>
      </c>
      <c r="AH205" s="191">
        <v>11832</v>
      </c>
      <c r="AI205" s="55">
        <v>13890</v>
      </c>
      <c r="AJ205" s="55">
        <v>14711</v>
      </c>
      <c r="AK205" s="55">
        <v>18389</v>
      </c>
      <c r="AL205" s="55">
        <v>20228</v>
      </c>
      <c r="AM205" s="55"/>
      <c r="AN205" s="55"/>
      <c r="AO205" s="141">
        <v>103752</v>
      </c>
      <c r="AP205" s="191">
        <v>1965</v>
      </c>
      <c r="AQ205" s="55">
        <v>2777</v>
      </c>
      <c r="AR205" s="55">
        <v>3890</v>
      </c>
      <c r="AS205" s="55">
        <v>5658</v>
      </c>
      <c r="AT205" s="55">
        <v>9174</v>
      </c>
      <c r="AU205" s="55"/>
      <c r="AV205" s="55"/>
      <c r="AW205" s="56">
        <v>8691</v>
      </c>
      <c r="AX205" s="255">
        <v>37664</v>
      </c>
      <c r="AY205" s="197">
        <f t="shared" si="136"/>
        <v>0.16607505070993914</v>
      </c>
      <c r="AZ205" s="57">
        <f>AQ205/AI205</f>
        <v>0.19992800575953923</v>
      </c>
      <c r="BA205" s="57">
        <f t="shared" si="137"/>
        <v>0.26442797906328597</v>
      </c>
      <c r="BB205" s="57">
        <f t="shared" si="138"/>
        <v>0.30768394148675837</v>
      </c>
      <c r="BC205" s="57">
        <f t="shared" si="139"/>
        <v>0.45352976072770418</v>
      </c>
      <c r="BD205" s="57"/>
      <c r="BE205" s="57"/>
      <c r="BF205" s="136">
        <f t="shared" si="161"/>
        <v>8.3767059912098082E-2</v>
      </c>
      <c r="BG205" s="51" t="s">
        <v>188</v>
      </c>
      <c r="BH205" s="59">
        <f t="shared" si="173"/>
        <v>3.3852955049600091</v>
      </c>
      <c r="BI205" s="59">
        <f t="shared" si="173"/>
        <v>6.449997330374674</v>
      </c>
      <c r="BJ205" s="59">
        <f t="shared" si="173"/>
        <v>4.3255962423472401</v>
      </c>
      <c r="BK205" s="59">
        <f t="shared" si="173"/>
        <v>14.58458192409458</v>
      </c>
      <c r="BL205" s="59"/>
      <c r="BM205" s="59"/>
      <c r="BN205" s="144">
        <f t="shared" si="155"/>
        <v>8.3767059912098087</v>
      </c>
      <c r="BO205" s="197">
        <f t="shared" si="174"/>
        <v>0.125</v>
      </c>
      <c r="BP205" s="57">
        <f t="shared" si="174"/>
        <v>0</v>
      </c>
      <c r="BQ205" s="57">
        <f t="shared" si="174"/>
        <v>0.1111111111111111</v>
      </c>
      <c r="BR205" s="57"/>
      <c r="BS205" s="57"/>
      <c r="BT205" s="58">
        <f t="shared" si="162"/>
        <v>2.9702970297029702E-2</v>
      </c>
      <c r="BU205" s="124">
        <f t="shared" si="156"/>
        <v>0.48514851485148514</v>
      </c>
      <c r="BV205" s="124">
        <f t="shared" si="157"/>
        <v>2.9702970297029702E-2</v>
      </c>
      <c r="BW205" s="124">
        <f t="shared" si="158"/>
        <v>0.54455445544554459</v>
      </c>
      <c r="BX205" s="124"/>
      <c r="BY205" s="291"/>
      <c r="BZ205" s="197"/>
      <c r="CA205" s="58"/>
      <c r="CB205" s="197"/>
      <c r="CC205" s="302"/>
      <c r="CD205" s="326"/>
      <c r="CE205" s="126" t="s">
        <v>322</v>
      </c>
      <c r="CF205" s="126"/>
      <c r="CG205" s="302" t="s">
        <v>322</v>
      </c>
    </row>
    <row r="206" spans="1:85" s="14" customFormat="1" x14ac:dyDescent="0.25">
      <c r="A206" s="13">
        <v>104</v>
      </c>
      <c r="B206" s="50" t="s">
        <v>374</v>
      </c>
      <c r="C206" s="51">
        <v>8</v>
      </c>
      <c r="D206" s="52">
        <v>8</v>
      </c>
      <c r="E206" s="52">
        <v>8</v>
      </c>
      <c r="F206" s="52"/>
      <c r="G206" s="52"/>
      <c r="H206" s="53"/>
      <c r="I206" s="241"/>
      <c r="J206" s="51">
        <v>116</v>
      </c>
      <c r="K206" s="52">
        <v>116</v>
      </c>
      <c r="L206" s="52">
        <v>84</v>
      </c>
      <c r="M206" s="52"/>
      <c r="N206" s="52"/>
      <c r="O206" s="105"/>
      <c r="P206" s="51"/>
      <c r="Q206" s="52"/>
      <c r="R206" s="52"/>
      <c r="S206" s="52"/>
      <c r="T206" s="52"/>
      <c r="U206" s="52"/>
      <c r="V206" s="52"/>
      <c r="W206" s="105"/>
      <c r="X206" s="246"/>
      <c r="Y206" s="241"/>
      <c r="Z206" s="51" t="s">
        <v>94</v>
      </c>
      <c r="AA206" s="52">
        <v>31.34</v>
      </c>
      <c r="AB206" s="52">
        <v>34.450000000000003</v>
      </c>
      <c r="AC206" s="52">
        <v>33.64</v>
      </c>
      <c r="AD206" s="52">
        <v>33.64</v>
      </c>
      <c r="AE206" s="54"/>
      <c r="AF206" s="54"/>
      <c r="AG206" s="107"/>
      <c r="AH206" s="191">
        <v>4079.5</v>
      </c>
      <c r="AI206" s="55">
        <v>39984.46</v>
      </c>
      <c r="AJ206" s="55">
        <v>55225.33</v>
      </c>
      <c r="AK206" s="55">
        <v>60208.89</v>
      </c>
      <c r="AL206" s="55">
        <v>53059.18</v>
      </c>
      <c r="AM206" s="55"/>
      <c r="AN206" s="55"/>
      <c r="AO206" s="141"/>
      <c r="AP206" s="191">
        <v>3420.23</v>
      </c>
      <c r="AQ206" s="55">
        <v>5677.8</v>
      </c>
      <c r="AR206" s="55">
        <v>7405.24</v>
      </c>
      <c r="AS206" s="55">
        <v>12661.39</v>
      </c>
      <c r="AT206" s="55">
        <v>12415.36</v>
      </c>
      <c r="AU206" s="55"/>
      <c r="AV206" s="55"/>
      <c r="AW206" s="56"/>
      <c r="AX206" s="255"/>
      <c r="AY206" s="197">
        <f t="shared" si="136"/>
        <v>0.83839441107978918</v>
      </c>
      <c r="AZ206" s="57">
        <f>AQ206/AI206</f>
        <v>0.14200016706490473</v>
      </c>
      <c r="BA206" s="57">
        <f t="shared" si="137"/>
        <v>0.13409136713171294</v>
      </c>
      <c r="BB206" s="57">
        <f t="shared" si="138"/>
        <v>0.21029103841641988</v>
      </c>
      <c r="BC206" s="57">
        <f t="shared" si="139"/>
        <v>0.2339908004609193</v>
      </c>
      <c r="BD206" s="57"/>
      <c r="BE206" s="57"/>
      <c r="BF206" s="136"/>
      <c r="BG206" s="51" t="s">
        <v>188</v>
      </c>
      <c r="BH206" s="59">
        <f t="shared" ref="BH206:BL208" si="175">(AZ206-AY206)*100</f>
        <v>-69.639424401488441</v>
      </c>
      <c r="BI206" s="59">
        <f t="shared" si="175"/>
        <v>-0.79087999331917958</v>
      </c>
      <c r="BJ206" s="59">
        <f t="shared" si="175"/>
        <v>7.6199671284706945</v>
      </c>
      <c r="BK206" s="59">
        <f t="shared" si="175"/>
        <v>2.3699762044499417</v>
      </c>
      <c r="BL206" s="59"/>
      <c r="BM206" s="59"/>
      <c r="BN206" s="144"/>
      <c r="BO206" s="197">
        <f t="shared" ref="BO206:BQ208" si="176">R206/J206</f>
        <v>0</v>
      </c>
      <c r="BP206" s="57">
        <f t="shared" si="176"/>
        <v>0</v>
      </c>
      <c r="BQ206" s="57">
        <f t="shared" si="176"/>
        <v>0</v>
      </c>
      <c r="BR206" s="57"/>
      <c r="BS206" s="57"/>
      <c r="BT206" s="58"/>
      <c r="BU206" s="124"/>
      <c r="BV206" s="124"/>
      <c r="BW206" s="124"/>
      <c r="BX206" s="124"/>
      <c r="BY206" s="291"/>
      <c r="BZ206" s="197"/>
      <c r="CA206" s="58"/>
      <c r="CB206" s="197"/>
      <c r="CC206" s="302"/>
      <c r="CD206" s="326"/>
      <c r="CE206" s="126"/>
      <c r="CF206" s="126"/>
      <c r="CG206" s="302"/>
    </row>
    <row r="207" spans="1:85" s="14" customFormat="1" x14ac:dyDescent="0.25">
      <c r="A207" s="13"/>
      <c r="B207" s="50" t="s">
        <v>95</v>
      </c>
      <c r="C207" s="51">
        <v>0</v>
      </c>
      <c r="D207" s="52">
        <v>0</v>
      </c>
      <c r="E207" s="52">
        <v>0</v>
      </c>
      <c r="F207" s="52"/>
      <c r="G207" s="52"/>
      <c r="H207" s="53"/>
      <c r="I207" s="241"/>
      <c r="J207" s="51">
        <v>56</v>
      </c>
      <c r="K207" s="52">
        <v>86</v>
      </c>
      <c r="L207" s="52">
        <v>83</v>
      </c>
      <c r="M207" s="52"/>
      <c r="N207" s="52"/>
      <c r="O207" s="105"/>
      <c r="P207" s="51">
        <v>3</v>
      </c>
      <c r="Q207" s="52">
        <v>4</v>
      </c>
      <c r="R207" s="52">
        <v>0</v>
      </c>
      <c r="S207" s="52">
        <v>0</v>
      </c>
      <c r="T207" s="52">
        <v>0</v>
      </c>
      <c r="U207" s="52"/>
      <c r="V207" s="52"/>
      <c r="W207" s="105"/>
      <c r="X207" s="246"/>
      <c r="Y207" s="241"/>
      <c r="Z207" s="51">
        <v>19.18</v>
      </c>
      <c r="AA207" s="52">
        <v>26.04</v>
      </c>
      <c r="AB207" s="52">
        <v>33.07</v>
      </c>
      <c r="AC207" s="52">
        <v>29.76</v>
      </c>
      <c r="AD207" s="52">
        <v>29.76</v>
      </c>
      <c r="AE207" s="54"/>
      <c r="AF207" s="54"/>
      <c r="AG207" s="107"/>
      <c r="AH207" s="191">
        <v>91289</v>
      </c>
      <c r="AI207" s="55">
        <v>128209</v>
      </c>
      <c r="AJ207" s="55">
        <v>166931</v>
      </c>
      <c r="AK207" s="55">
        <v>194041</v>
      </c>
      <c r="AL207" s="55">
        <v>185682</v>
      </c>
      <c r="AM207" s="55"/>
      <c r="AN207" s="55"/>
      <c r="AO207" s="141"/>
      <c r="AP207" s="191">
        <v>16898</v>
      </c>
      <c r="AQ207" s="55">
        <v>18803</v>
      </c>
      <c r="AR207" s="55">
        <v>28496</v>
      </c>
      <c r="AS207" s="55">
        <v>47284</v>
      </c>
      <c r="AT207" s="55">
        <v>74313</v>
      </c>
      <c r="AU207" s="55"/>
      <c r="AV207" s="55"/>
      <c r="AW207" s="56"/>
      <c r="AX207" s="255"/>
      <c r="AY207" s="197">
        <f t="shared" si="136"/>
        <v>0.18510444850967805</v>
      </c>
      <c r="AZ207" s="57">
        <f>AQ207/AI207</f>
        <v>0.14665897089907884</v>
      </c>
      <c r="BA207" s="57">
        <f t="shared" si="137"/>
        <v>0.17070526145533185</v>
      </c>
      <c r="BB207" s="57">
        <f t="shared" si="138"/>
        <v>0.24368045928437804</v>
      </c>
      <c r="BC207" s="57">
        <f t="shared" si="139"/>
        <v>0.4002164991760106</v>
      </c>
      <c r="BD207" s="57"/>
      <c r="BE207" s="57"/>
      <c r="BF207" s="136"/>
      <c r="BG207" s="51" t="s">
        <v>188</v>
      </c>
      <c r="BH207" s="59">
        <f t="shared" si="175"/>
        <v>-3.8445477610599217</v>
      </c>
      <c r="BI207" s="59">
        <f t="shared" si="175"/>
        <v>2.4046290556253016</v>
      </c>
      <c r="BJ207" s="59">
        <f t="shared" si="175"/>
        <v>7.2975197829046188</v>
      </c>
      <c r="BK207" s="59">
        <f t="shared" si="175"/>
        <v>15.653603989163257</v>
      </c>
      <c r="BL207" s="59"/>
      <c r="BM207" s="59"/>
      <c r="BN207" s="144"/>
      <c r="BO207" s="197">
        <f t="shared" si="176"/>
        <v>0</v>
      </c>
      <c r="BP207" s="57">
        <f t="shared" si="176"/>
        <v>0</v>
      </c>
      <c r="BQ207" s="57">
        <f t="shared" si="176"/>
        <v>0</v>
      </c>
      <c r="BR207" s="57"/>
      <c r="BS207" s="57"/>
      <c r="BT207" s="58"/>
      <c r="BU207" s="124"/>
      <c r="BV207" s="124"/>
      <c r="BW207" s="124"/>
      <c r="BX207" s="124"/>
      <c r="BY207" s="291"/>
      <c r="BZ207" s="197"/>
      <c r="CA207" s="58"/>
      <c r="CB207" s="197"/>
      <c r="CC207" s="302"/>
      <c r="CD207" s="326"/>
      <c r="CE207" s="126"/>
      <c r="CF207" s="126"/>
      <c r="CG207" s="302"/>
    </row>
    <row r="208" spans="1:85" s="9" customFormat="1" x14ac:dyDescent="0.25">
      <c r="A208" s="12">
        <v>105</v>
      </c>
      <c r="B208" s="17" t="s">
        <v>334</v>
      </c>
      <c r="C208" s="2">
        <v>38</v>
      </c>
      <c r="D208" s="3">
        <v>38</v>
      </c>
      <c r="E208" s="3">
        <v>37</v>
      </c>
      <c r="F208" s="3">
        <v>13</v>
      </c>
      <c r="G208" s="3">
        <v>0</v>
      </c>
      <c r="H208" s="4">
        <v>0</v>
      </c>
      <c r="I208" s="6">
        <v>38</v>
      </c>
      <c r="J208" s="2">
        <v>338</v>
      </c>
      <c r="K208" s="3">
        <v>440</v>
      </c>
      <c r="L208" s="3">
        <v>498</v>
      </c>
      <c r="M208" s="3">
        <v>461</v>
      </c>
      <c r="N208" s="3">
        <v>270</v>
      </c>
      <c r="O208" s="104">
        <v>365</v>
      </c>
      <c r="P208" s="2">
        <v>5</v>
      </c>
      <c r="Q208" s="3">
        <v>15</v>
      </c>
      <c r="R208" s="3">
        <v>3</v>
      </c>
      <c r="S208" s="3">
        <v>5</v>
      </c>
      <c r="T208" s="3">
        <v>6</v>
      </c>
      <c r="U208" s="3">
        <v>8</v>
      </c>
      <c r="V208" s="3">
        <v>0</v>
      </c>
      <c r="W208" s="104">
        <v>0</v>
      </c>
      <c r="X208" s="245">
        <v>122</v>
      </c>
      <c r="Y208" s="6">
        <v>0</v>
      </c>
      <c r="Z208" s="2"/>
      <c r="AA208" s="3"/>
      <c r="AB208" s="3"/>
      <c r="AC208" s="3"/>
      <c r="AD208" s="3"/>
      <c r="AE208" s="44"/>
      <c r="AF208" s="44">
        <v>27.28</v>
      </c>
      <c r="AG208" s="108">
        <v>31.27</v>
      </c>
      <c r="AH208" s="19">
        <v>84793</v>
      </c>
      <c r="AI208" s="20">
        <v>131722</v>
      </c>
      <c r="AJ208" s="20">
        <v>191482</v>
      </c>
      <c r="AK208" s="20">
        <v>238854</v>
      </c>
      <c r="AL208" s="20">
        <v>229615</v>
      </c>
      <c r="AM208" s="20">
        <v>112017</v>
      </c>
      <c r="AN208" s="20">
        <v>182899</v>
      </c>
      <c r="AO208" s="152">
        <v>178198</v>
      </c>
      <c r="AP208" s="2">
        <v>40143</v>
      </c>
      <c r="AQ208" s="3">
        <v>41203</v>
      </c>
      <c r="AR208" s="3">
        <v>45261</v>
      </c>
      <c r="AS208" s="3">
        <v>71423</v>
      </c>
      <c r="AT208" s="3">
        <v>99381</v>
      </c>
      <c r="AU208" s="3">
        <v>46400</v>
      </c>
      <c r="AV208" s="3">
        <v>3999</v>
      </c>
      <c r="AW208" s="4">
        <v>17994</v>
      </c>
      <c r="AX208" s="333">
        <v>114964</v>
      </c>
      <c r="AY208" s="45">
        <f t="shared" si="136"/>
        <v>0.47342351373344499</v>
      </c>
      <c r="AZ208" s="46">
        <f>AQ208/AI208</f>
        <v>0.31280272088185723</v>
      </c>
      <c r="BA208" s="46">
        <f t="shared" si="137"/>
        <v>0.23637208719357433</v>
      </c>
      <c r="BB208" s="46">
        <f t="shared" si="138"/>
        <v>0.29902367136409691</v>
      </c>
      <c r="BC208" s="46">
        <f t="shared" si="139"/>
        <v>0.43281580036147466</v>
      </c>
      <c r="BD208" s="46">
        <f t="shared" si="169"/>
        <v>0.41422284117589292</v>
      </c>
      <c r="BE208" s="46">
        <f t="shared" si="163"/>
        <v>2.1864526323271315E-2</v>
      </c>
      <c r="BF208" s="153">
        <f t="shared" si="161"/>
        <v>0.10097756428242741</v>
      </c>
      <c r="BG208" s="2" t="s">
        <v>188</v>
      </c>
      <c r="BH208" s="48">
        <f t="shared" si="175"/>
        <v>-16.062079285158777</v>
      </c>
      <c r="BI208" s="48">
        <f t="shared" si="175"/>
        <v>-7.6430633688282903</v>
      </c>
      <c r="BJ208" s="48">
        <f t="shared" si="175"/>
        <v>6.2651584170522581</v>
      </c>
      <c r="BK208" s="48">
        <f t="shared" si="175"/>
        <v>13.379212899737775</v>
      </c>
      <c r="BL208" s="48">
        <f t="shared" si="175"/>
        <v>-1.8592959185581737</v>
      </c>
      <c r="BM208" s="48">
        <f>(BE208-BD208)*100</f>
        <v>-39.23583148526216</v>
      </c>
      <c r="BN208" s="154">
        <f t="shared" si="155"/>
        <v>7.9113037959156083</v>
      </c>
      <c r="BO208" s="45">
        <f t="shared" si="176"/>
        <v>8.8757396449704144E-3</v>
      </c>
      <c r="BP208" s="46">
        <f t="shared" si="176"/>
        <v>1.1363636363636364E-2</v>
      </c>
      <c r="BQ208" s="46">
        <f t="shared" si="176"/>
        <v>1.2048192771084338E-2</v>
      </c>
      <c r="BR208" s="46">
        <f>U208/M208</f>
        <v>1.735357917570499E-2</v>
      </c>
      <c r="BS208" s="46">
        <f>V208/N208</f>
        <v>0</v>
      </c>
      <c r="BT208" s="47">
        <f t="shared" si="162"/>
        <v>0</v>
      </c>
      <c r="BU208" s="261">
        <f t="shared" si="156"/>
        <v>0.33424657534246577</v>
      </c>
      <c r="BV208" s="261">
        <f t="shared" si="157"/>
        <v>0</v>
      </c>
      <c r="BW208" s="261">
        <f t="shared" si="158"/>
        <v>0.33424657534246577</v>
      </c>
      <c r="BX208" s="261">
        <f t="shared" si="159"/>
        <v>0.14626099706744861</v>
      </c>
      <c r="BY208" s="239">
        <f t="shared" si="160"/>
        <v>0.35185185185185186</v>
      </c>
      <c r="BZ208" s="45"/>
      <c r="CA208" s="47" t="s">
        <v>322</v>
      </c>
      <c r="CB208" s="45"/>
      <c r="CC208" s="301" t="s">
        <v>322</v>
      </c>
      <c r="CD208" s="325"/>
      <c r="CE208" s="127" t="s">
        <v>322</v>
      </c>
      <c r="CF208" s="127"/>
      <c r="CG208" s="301" t="s">
        <v>322</v>
      </c>
    </row>
    <row r="209" spans="1:85" s="9" customFormat="1" x14ac:dyDescent="0.25">
      <c r="A209" s="12">
        <v>106</v>
      </c>
      <c r="B209" s="17" t="s">
        <v>57</v>
      </c>
      <c r="C209" s="2">
        <v>18</v>
      </c>
      <c r="D209" s="3">
        <v>18</v>
      </c>
      <c r="E209" s="3">
        <v>18</v>
      </c>
      <c r="F209" s="3"/>
      <c r="G209" s="3">
        <v>0</v>
      </c>
      <c r="H209" s="4">
        <v>0</v>
      </c>
      <c r="I209" s="6">
        <v>18</v>
      </c>
      <c r="J209" s="2">
        <v>256</v>
      </c>
      <c r="K209" s="3">
        <v>297</v>
      </c>
      <c r="L209" s="3">
        <v>320</v>
      </c>
      <c r="M209" s="3"/>
      <c r="N209" s="3">
        <v>345</v>
      </c>
      <c r="O209" s="104">
        <v>878</v>
      </c>
      <c r="P209" s="2">
        <v>9</v>
      </c>
      <c r="Q209" s="3">
        <v>13</v>
      </c>
      <c r="R209" s="3">
        <v>11</v>
      </c>
      <c r="S209" s="3">
        <v>0</v>
      </c>
      <c r="T209" s="3">
        <v>15</v>
      </c>
      <c r="U209" s="3"/>
      <c r="V209" s="3">
        <v>1</v>
      </c>
      <c r="W209" s="104">
        <v>0</v>
      </c>
      <c r="X209" s="245">
        <v>192</v>
      </c>
      <c r="Y209" s="6">
        <v>13</v>
      </c>
      <c r="Z209" s="2">
        <v>16.73</v>
      </c>
      <c r="AA209" s="3">
        <v>16.73</v>
      </c>
      <c r="AB209" s="3">
        <v>22.43</v>
      </c>
      <c r="AC209" s="3">
        <v>28.62</v>
      </c>
      <c r="AD209" s="3">
        <v>28.62</v>
      </c>
      <c r="AE209" s="44"/>
      <c r="AF209" s="3">
        <v>28.62</v>
      </c>
      <c r="AG209" s="104">
        <v>28.62</v>
      </c>
      <c r="AH209" s="19">
        <v>54808</v>
      </c>
      <c r="AI209" s="20">
        <v>55604</v>
      </c>
      <c r="AJ209" s="20">
        <v>66893</v>
      </c>
      <c r="AK209" s="20">
        <v>95458</v>
      </c>
      <c r="AL209" s="20">
        <v>109099</v>
      </c>
      <c r="AM209" s="20"/>
      <c r="AN209" s="20">
        <v>114733</v>
      </c>
      <c r="AO209" s="152">
        <v>111682</v>
      </c>
      <c r="AP209" s="19">
        <v>24473</v>
      </c>
      <c r="AQ209" s="20">
        <v>18307</v>
      </c>
      <c r="AR209" s="20">
        <v>20853</v>
      </c>
      <c r="AS209" s="20">
        <v>34763</v>
      </c>
      <c r="AT209" s="20">
        <v>42205</v>
      </c>
      <c r="AU209" s="20"/>
      <c r="AV209" s="20">
        <v>15244</v>
      </c>
      <c r="AW209" s="21">
        <v>45790</v>
      </c>
      <c r="AX209" s="254">
        <v>130788</v>
      </c>
      <c r="AY209" s="45">
        <f t="shared" si="136"/>
        <v>0.4465224054882499</v>
      </c>
      <c r="AZ209" s="46">
        <f t="shared" ref="AZ209:AZ213" si="177">AQ209/AI209</f>
        <v>0.32923890367599451</v>
      </c>
      <c r="BA209" s="46">
        <f t="shared" si="137"/>
        <v>0.3117366540594681</v>
      </c>
      <c r="BB209" s="46">
        <f t="shared" si="138"/>
        <v>0.36417063001529471</v>
      </c>
      <c r="BC209" s="46">
        <f t="shared" si="139"/>
        <v>0.38685047525641847</v>
      </c>
      <c r="BD209" s="46"/>
      <c r="BE209" s="46">
        <f t="shared" si="163"/>
        <v>0.13286499960778503</v>
      </c>
      <c r="BF209" s="153">
        <f t="shared" si="161"/>
        <v>0.41000340251786321</v>
      </c>
      <c r="BG209" s="2" t="s">
        <v>188</v>
      </c>
      <c r="BH209" s="48">
        <f t="shared" ref="BH209:BH213" si="178">(AZ209-AY209)*100</f>
        <v>-11.728350181225538</v>
      </c>
      <c r="BI209" s="48">
        <f t="shared" ref="BI209:BI213" si="179">(BA209-AZ209)*100</f>
        <v>-1.7502249616526411</v>
      </c>
      <c r="BJ209" s="48">
        <f t="shared" ref="BJ209:BJ213" si="180">(BB209-BA209)*100</f>
        <v>5.2433975955826604</v>
      </c>
      <c r="BK209" s="48">
        <f t="shared" ref="BK209:BK213" si="181">(BC209-BB209)*100</f>
        <v>2.2679845241123764</v>
      </c>
      <c r="BL209" s="48"/>
      <c r="BM209" s="48"/>
      <c r="BN209" s="154">
        <f t="shared" si="155"/>
        <v>27.71384029100782</v>
      </c>
      <c r="BO209" s="45">
        <f t="shared" ref="BO209:BO213" si="182">R209/J209</f>
        <v>4.296875E-2</v>
      </c>
      <c r="BP209" s="46">
        <f t="shared" ref="BP209:BP213" si="183">S209/K209</f>
        <v>0</v>
      </c>
      <c r="BQ209" s="46">
        <f t="shared" ref="BQ209:BQ213" si="184">T209/L209</f>
        <v>4.6875E-2</v>
      </c>
      <c r="BR209" s="46"/>
      <c r="BS209" s="46">
        <f>V209/N209</f>
        <v>2.8985507246376812E-3</v>
      </c>
      <c r="BT209" s="47">
        <f t="shared" si="162"/>
        <v>0</v>
      </c>
      <c r="BU209" s="261">
        <f t="shared" si="156"/>
        <v>0.21867881548974943</v>
      </c>
      <c r="BV209" s="261">
        <f t="shared" si="157"/>
        <v>1.4806378132118452E-2</v>
      </c>
      <c r="BW209" s="261">
        <f t="shared" si="158"/>
        <v>0.23348519362186787</v>
      </c>
      <c r="BX209" s="261">
        <f t="shared" si="159"/>
        <v>0</v>
      </c>
      <c r="BY209" s="239">
        <f t="shared" si="160"/>
        <v>1.5449275362318842</v>
      </c>
      <c r="BZ209" s="45"/>
      <c r="CA209" s="47"/>
      <c r="CB209" s="45"/>
      <c r="CC209" s="301" t="s">
        <v>322</v>
      </c>
      <c r="CD209" s="325"/>
      <c r="CE209" s="127" t="s">
        <v>322</v>
      </c>
      <c r="CF209" s="127"/>
      <c r="CG209" s="301" t="s">
        <v>322</v>
      </c>
    </row>
    <row r="210" spans="1:85" s="14" customFormat="1" x14ac:dyDescent="0.25">
      <c r="A210" s="13">
        <v>107</v>
      </c>
      <c r="B210" s="50" t="s">
        <v>375</v>
      </c>
      <c r="C210" s="51">
        <v>0</v>
      </c>
      <c r="D210" s="52">
        <v>0</v>
      </c>
      <c r="E210" s="52">
        <v>0</v>
      </c>
      <c r="F210" s="52">
        <v>5</v>
      </c>
      <c r="G210" s="52">
        <v>1</v>
      </c>
      <c r="H210" s="53"/>
      <c r="I210" s="241"/>
      <c r="J210" s="51">
        <v>31</v>
      </c>
      <c r="K210" s="52">
        <v>24</v>
      </c>
      <c r="L210" s="52">
        <v>29</v>
      </c>
      <c r="M210" s="52">
        <v>51</v>
      </c>
      <c r="N210" s="52">
        <v>2</v>
      </c>
      <c r="O210" s="105"/>
      <c r="P210" s="51">
        <v>0</v>
      </c>
      <c r="Q210" s="52">
        <v>0</v>
      </c>
      <c r="R210" s="52">
        <v>0</v>
      </c>
      <c r="S210" s="52">
        <v>0</v>
      </c>
      <c r="T210" s="52">
        <v>1</v>
      </c>
      <c r="U210" s="52">
        <v>4</v>
      </c>
      <c r="V210" s="52">
        <v>0</v>
      </c>
      <c r="W210" s="105"/>
      <c r="X210" s="246"/>
      <c r="Y210" s="241"/>
      <c r="Z210" s="51" t="s">
        <v>120</v>
      </c>
      <c r="AA210" s="52" t="s">
        <v>120</v>
      </c>
      <c r="AB210" s="52" t="s">
        <v>166</v>
      </c>
      <c r="AC210" s="52" t="s">
        <v>166</v>
      </c>
      <c r="AD210" s="52" t="s">
        <v>166</v>
      </c>
      <c r="AE210" s="52" t="s">
        <v>166</v>
      </c>
      <c r="AF210" s="52" t="s">
        <v>114</v>
      </c>
      <c r="AG210" s="105"/>
      <c r="AH210" s="191">
        <v>15753</v>
      </c>
      <c r="AI210" s="55">
        <v>23102</v>
      </c>
      <c r="AJ210" s="55">
        <v>26829</v>
      </c>
      <c r="AK210" s="55">
        <v>28165</v>
      </c>
      <c r="AL210" s="55">
        <v>26639</v>
      </c>
      <c r="AM210" s="55">
        <v>27612</v>
      </c>
      <c r="AN210" s="55">
        <v>1986</v>
      </c>
      <c r="AO210" s="141"/>
      <c r="AP210" s="191">
        <v>1521</v>
      </c>
      <c r="AQ210" s="55">
        <v>3395</v>
      </c>
      <c r="AR210" s="55">
        <v>3532</v>
      </c>
      <c r="AS210" s="55">
        <v>3301</v>
      </c>
      <c r="AT210" s="55">
        <v>2002</v>
      </c>
      <c r="AU210" s="55">
        <v>8283</v>
      </c>
      <c r="AV210" s="55">
        <v>121</v>
      </c>
      <c r="AW210" s="56"/>
      <c r="AX210" s="255"/>
      <c r="AY210" s="197">
        <f t="shared" si="136"/>
        <v>9.6553037516663498E-2</v>
      </c>
      <c r="AZ210" s="57">
        <f t="shared" si="177"/>
        <v>0.14695697342221453</v>
      </c>
      <c r="BA210" s="57">
        <f t="shared" si="137"/>
        <v>0.13164858921316486</v>
      </c>
      <c r="BB210" s="57">
        <f t="shared" si="138"/>
        <v>0.11720220131368721</v>
      </c>
      <c r="BC210" s="57">
        <f t="shared" si="139"/>
        <v>7.5152971207627914E-2</v>
      </c>
      <c r="BD210" s="57">
        <f t="shared" si="169"/>
        <v>0.29997827031725338</v>
      </c>
      <c r="BE210" s="57">
        <f t="shared" si="163"/>
        <v>6.0926485397784488E-2</v>
      </c>
      <c r="BF210" s="136"/>
      <c r="BG210" s="51" t="s">
        <v>188</v>
      </c>
      <c r="BH210" s="59">
        <f t="shared" si="178"/>
        <v>5.0403935905551034</v>
      </c>
      <c r="BI210" s="59">
        <f t="shared" si="179"/>
        <v>-1.5308384209049675</v>
      </c>
      <c r="BJ210" s="59">
        <f t="shared" si="180"/>
        <v>-1.4446387899477651</v>
      </c>
      <c r="BK210" s="59">
        <f t="shared" si="181"/>
        <v>-4.2049230106059294</v>
      </c>
      <c r="BL210" s="59">
        <f>(BD210-BC210)*100</f>
        <v>22.482529910962544</v>
      </c>
      <c r="BM210" s="59">
        <f>(BE210-BD210)*100</f>
        <v>-23.905178491946888</v>
      </c>
      <c r="BN210" s="144"/>
      <c r="BO210" s="197">
        <f t="shared" si="182"/>
        <v>0</v>
      </c>
      <c r="BP210" s="57">
        <f t="shared" si="183"/>
        <v>0</v>
      </c>
      <c r="BQ210" s="57">
        <f t="shared" si="184"/>
        <v>3.4482758620689655E-2</v>
      </c>
      <c r="BR210" s="57">
        <f>U210/M210</f>
        <v>7.8431372549019607E-2</v>
      </c>
      <c r="BS210" s="57">
        <f>V210/N210</f>
        <v>0</v>
      </c>
      <c r="BT210" s="58"/>
      <c r="BU210" s="124"/>
      <c r="BV210" s="124"/>
      <c r="BW210" s="124"/>
      <c r="BX210" s="124"/>
      <c r="BY210" s="291"/>
      <c r="BZ210" s="197"/>
      <c r="CA210" s="58" t="s">
        <v>322</v>
      </c>
      <c r="CB210" s="197" t="s">
        <v>322</v>
      </c>
      <c r="CC210" s="302"/>
      <c r="CD210" s="326"/>
      <c r="CE210" s="126"/>
      <c r="CF210" s="126"/>
      <c r="CG210" s="302"/>
    </row>
    <row r="211" spans="1:85" s="11" customFormat="1" x14ac:dyDescent="0.25">
      <c r="A211" s="10"/>
      <c r="B211" s="32" t="s">
        <v>170</v>
      </c>
      <c r="C211" s="33">
        <v>2</v>
      </c>
      <c r="D211" s="34">
        <v>1</v>
      </c>
      <c r="E211" s="34">
        <v>1</v>
      </c>
      <c r="F211" s="34"/>
      <c r="G211" s="34">
        <v>1</v>
      </c>
      <c r="H211" s="35"/>
      <c r="I211" s="36"/>
      <c r="J211" s="33">
        <v>25</v>
      </c>
      <c r="K211" s="34">
        <v>18</v>
      </c>
      <c r="L211" s="34">
        <v>18</v>
      </c>
      <c r="M211" s="34"/>
      <c r="N211" s="34">
        <v>34</v>
      </c>
      <c r="O211" s="72"/>
      <c r="P211" s="33">
        <v>0</v>
      </c>
      <c r="Q211" s="34">
        <v>0</v>
      </c>
      <c r="R211" s="34">
        <v>0</v>
      </c>
      <c r="S211" s="34">
        <v>0</v>
      </c>
      <c r="T211" s="34">
        <v>0</v>
      </c>
      <c r="U211" s="34"/>
      <c r="V211" s="34">
        <v>0</v>
      </c>
      <c r="W211" s="72"/>
      <c r="X211" s="244"/>
      <c r="Y211" s="36"/>
      <c r="Z211" s="33" t="s">
        <v>167</v>
      </c>
      <c r="AA211" s="34" t="s">
        <v>82</v>
      </c>
      <c r="AB211" s="34" t="s">
        <v>82</v>
      </c>
      <c r="AC211" s="34" t="s">
        <v>126</v>
      </c>
      <c r="AD211" s="34" t="s">
        <v>168</v>
      </c>
      <c r="AE211" s="70"/>
      <c r="AF211" s="70" t="s">
        <v>80</v>
      </c>
      <c r="AG211" s="109"/>
      <c r="AH211" s="37">
        <v>4122</v>
      </c>
      <c r="AI211" s="38">
        <v>4200</v>
      </c>
      <c r="AJ211" s="38">
        <v>4791</v>
      </c>
      <c r="AK211" s="38">
        <v>4698</v>
      </c>
      <c r="AL211" s="38">
        <v>5164</v>
      </c>
      <c r="AM211" s="38"/>
      <c r="AN211" s="38">
        <v>2964</v>
      </c>
      <c r="AO211" s="129"/>
      <c r="AP211" s="37">
        <v>268</v>
      </c>
      <c r="AQ211" s="38">
        <v>100</v>
      </c>
      <c r="AR211" s="38">
        <v>415</v>
      </c>
      <c r="AS211" s="38">
        <v>319</v>
      </c>
      <c r="AT211" s="38">
        <v>307</v>
      </c>
      <c r="AU211" s="38"/>
      <c r="AV211" s="38">
        <v>671</v>
      </c>
      <c r="AW211" s="39"/>
      <c r="AX211" s="253"/>
      <c r="AY211" s="40">
        <f t="shared" si="136"/>
        <v>6.5016982047549729E-2</v>
      </c>
      <c r="AZ211" s="41">
        <f t="shared" si="177"/>
        <v>2.3809523809523808E-2</v>
      </c>
      <c r="BA211" s="41">
        <f t="shared" si="137"/>
        <v>8.6620747234397832E-2</v>
      </c>
      <c r="BB211" s="41">
        <f t="shared" si="138"/>
        <v>6.7901234567901231E-2</v>
      </c>
      <c r="BC211" s="41">
        <f t="shared" si="139"/>
        <v>5.9450038729666928E-2</v>
      </c>
      <c r="BD211" s="41"/>
      <c r="BE211" s="41">
        <f t="shared" si="163"/>
        <v>0.22638326585695007</v>
      </c>
      <c r="BF211" s="130"/>
      <c r="BG211" s="33" t="s">
        <v>188</v>
      </c>
      <c r="BH211" s="43">
        <f t="shared" si="178"/>
        <v>-4.1207458238025918</v>
      </c>
      <c r="BI211" s="43">
        <f t="shared" si="179"/>
        <v>6.2811223424874028</v>
      </c>
      <c r="BJ211" s="43">
        <f t="shared" si="180"/>
        <v>-1.8719512666496603</v>
      </c>
      <c r="BK211" s="43">
        <f t="shared" si="181"/>
        <v>-0.84511958382343033</v>
      </c>
      <c r="BL211" s="43"/>
      <c r="BM211" s="43"/>
      <c r="BN211" s="131"/>
      <c r="BO211" s="40">
        <f t="shared" si="182"/>
        <v>0</v>
      </c>
      <c r="BP211" s="41">
        <f t="shared" si="183"/>
        <v>0</v>
      </c>
      <c r="BQ211" s="41">
        <f t="shared" si="184"/>
        <v>0</v>
      </c>
      <c r="BR211" s="41"/>
      <c r="BS211" s="41">
        <f>V211/N211</f>
        <v>0</v>
      </c>
      <c r="BT211" s="42"/>
      <c r="BU211" s="260"/>
      <c r="BV211" s="260"/>
      <c r="BW211" s="260"/>
      <c r="BX211" s="260"/>
      <c r="BY211" s="290"/>
      <c r="BZ211" s="40"/>
      <c r="CA211" s="42"/>
      <c r="CB211" s="40" t="s">
        <v>322</v>
      </c>
      <c r="CC211" s="300"/>
      <c r="CD211" s="324"/>
      <c r="CE211" s="294"/>
      <c r="CF211" s="294"/>
      <c r="CG211" s="300"/>
    </row>
    <row r="212" spans="1:85" s="11" customFormat="1" x14ac:dyDescent="0.25">
      <c r="A212" s="10"/>
      <c r="B212" s="32" t="s">
        <v>171</v>
      </c>
      <c r="C212" s="33">
        <v>1</v>
      </c>
      <c r="D212" s="34">
        <v>1</v>
      </c>
      <c r="E212" s="34">
        <v>1</v>
      </c>
      <c r="F212" s="34"/>
      <c r="G212" s="34">
        <v>1</v>
      </c>
      <c r="H212" s="35"/>
      <c r="I212" s="36"/>
      <c r="J212" s="33">
        <v>18</v>
      </c>
      <c r="K212" s="34">
        <v>18</v>
      </c>
      <c r="L212" s="34">
        <v>18</v>
      </c>
      <c r="M212" s="34"/>
      <c r="N212" s="34">
        <v>22</v>
      </c>
      <c r="O212" s="72"/>
      <c r="P212" s="33">
        <v>0</v>
      </c>
      <c r="Q212" s="34">
        <v>0</v>
      </c>
      <c r="R212" s="34">
        <v>0</v>
      </c>
      <c r="S212" s="34">
        <v>0</v>
      </c>
      <c r="T212" s="34">
        <v>0</v>
      </c>
      <c r="U212" s="34"/>
      <c r="V212" s="34">
        <v>0</v>
      </c>
      <c r="W212" s="72"/>
      <c r="X212" s="244"/>
      <c r="Y212" s="36"/>
      <c r="Z212" s="33" t="s">
        <v>169</v>
      </c>
      <c r="AA212" s="34" t="s">
        <v>80</v>
      </c>
      <c r="AB212" s="34" t="s">
        <v>169</v>
      </c>
      <c r="AC212" s="34" t="s">
        <v>78</v>
      </c>
      <c r="AD212" s="34" t="s">
        <v>145</v>
      </c>
      <c r="AE212" s="70"/>
      <c r="AF212" s="70" t="s">
        <v>108</v>
      </c>
      <c r="AG212" s="109"/>
      <c r="AH212" s="37">
        <v>890</v>
      </c>
      <c r="AI212" s="38">
        <v>940</v>
      </c>
      <c r="AJ212" s="38">
        <v>789</v>
      </c>
      <c r="AK212" s="38">
        <v>900</v>
      </c>
      <c r="AL212" s="38">
        <v>1169</v>
      </c>
      <c r="AM212" s="38"/>
      <c r="AN212" s="38">
        <v>4557</v>
      </c>
      <c r="AO212" s="129"/>
      <c r="AP212" s="37">
        <v>29</v>
      </c>
      <c r="AQ212" s="38">
        <v>41</v>
      </c>
      <c r="AR212" s="38">
        <v>378</v>
      </c>
      <c r="AS212" s="38">
        <v>497</v>
      </c>
      <c r="AT212" s="38">
        <v>268</v>
      </c>
      <c r="AU212" s="38"/>
      <c r="AV212" s="38">
        <v>298</v>
      </c>
      <c r="AW212" s="39"/>
      <c r="AX212" s="253"/>
      <c r="AY212" s="40">
        <f t="shared" si="136"/>
        <v>3.2584269662921349E-2</v>
      </c>
      <c r="AZ212" s="41">
        <f t="shared" si="177"/>
        <v>4.3617021276595745E-2</v>
      </c>
      <c r="BA212" s="41">
        <f t="shared" si="137"/>
        <v>0.47908745247148288</v>
      </c>
      <c r="BB212" s="41">
        <f t="shared" si="138"/>
        <v>0.55222222222222217</v>
      </c>
      <c r="BC212" s="41">
        <f t="shared" si="139"/>
        <v>0.2292557741659538</v>
      </c>
      <c r="BD212" s="41"/>
      <c r="BE212" s="41">
        <f t="shared" si="163"/>
        <v>6.5393899495281987E-2</v>
      </c>
      <c r="BF212" s="130"/>
      <c r="BG212" s="33" t="s">
        <v>188</v>
      </c>
      <c r="BH212" s="43">
        <f t="shared" si="178"/>
        <v>1.1032751613674396</v>
      </c>
      <c r="BI212" s="43">
        <f t="shared" si="179"/>
        <v>43.547043119488713</v>
      </c>
      <c r="BJ212" s="43">
        <f t="shared" si="180"/>
        <v>7.3134769750739288</v>
      </c>
      <c r="BK212" s="43">
        <f t="shared" si="181"/>
        <v>-32.29664480562684</v>
      </c>
      <c r="BL212" s="43"/>
      <c r="BM212" s="43"/>
      <c r="BN212" s="131"/>
      <c r="BO212" s="40">
        <f t="shared" si="182"/>
        <v>0</v>
      </c>
      <c r="BP212" s="41">
        <f t="shared" si="183"/>
        <v>0</v>
      </c>
      <c r="BQ212" s="41">
        <f t="shared" si="184"/>
        <v>0</v>
      </c>
      <c r="BR212" s="41"/>
      <c r="BS212" s="41">
        <f>V212/N212</f>
        <v>0</v>
      </c>
      <c r="BT212" s="42"/>
      <c r="BU212" s="260"/>
      <c r="BV212" s="260"/>
      <c r="BW212" s="260"/>
      <c r="BX212" s="260"/>
      <c r="BY212" s="290"/>
      <c r="BZ212" s="40"/>
      <c r="CA212" s="42"/>
      <c r="CB212" s="40" t="s">
        <v>322</v>
      </c>
      <c r="CC212" s="300"/>
      <c r="CD212" s="324"/>
      <c r="CE212" s="294"/>
      <c r="CF212" s="294"/>
      <c r="CG212" s="300"/>
    </row>
    <row r="213" spans="1:85" s="14" customFormat="1" x14ac:dyDescent="0.25">
      <c r="A213" s="13"/>
      <c r="B213" s="50" t="s">
        <v>172</v>
      </c>
      <c r="C213" s="51">
        <v>4</v>
      </c>
      <c r="D213" s="52">
        <v>4</v>
      </c>
      <c r="E213" s="52">
        <v>4</v>
      </c>
      <c r="F213" s="52">
        <v>0</v>
      </c>
      <c r="G213" s="52">
        <v>5</v>
      </c>
      <c r="H213" s="53"/>
      <c r="I213" s="241"/>
      <c r="J213" s="51">
        <v>243</v>
      </c>
      <c r="K213" s="52">
        <v>285</v>
      </c>
      <c r="L213" s="52">
        <v>289</v>
      </c>
      <c r="M213" s="52">
        <v>223</v>
      </c>
      <c r="N213" s="52">
        <v>342</v>
      </c>
      <c r="O213" s="105"/>
      <c r="P213" s="51">
        <v>0</v>
      </c>
      <c r="Q213" s="52">
        <v>0</v>
      </c>
      <c r="R213" s="52">
        <v>0</v>
      </c>
      <c r="S213" s="52">
        <v>0</v>
      </c>
      <c r="T213" s="52">
        <v>0</v>
      </c>
      <c r="U213" s="52">
        <v>0</v>
      </c>
      <c r="V213" s="52">
        <v>0</v>
      </c>
      <c r="W213" s="105"/>
      <c r="X213" s="246"/>
      <c r="Y213" s="241"/>
      <c r="Z213" s="51" t="s">
        <v>108</v>
      </c>
      <c r="AA213" s="52" t="s">
        <v>108</v>
      </c>
      <c r="AB213" s="52" t="s">
        <v>108</v>
      </c>
      <c r="AC213" s="52" t="s">
        <v>108</v>
      </c>
      <c r="AD213" s="52" t="s">
        <v>108</v>
      </c>
      <c r="AE213" s="52" t="s">
        <v>108</v>
      </c>
      <c r="AF213" s="52" t="s">
        <v>108</v>
      </c>
      <c r="AG213" s="105"/>
      <c r="AH213" s="191">
        <v>20843</v>
      </c>
      <c r="AI213" s="55">
        <v>21000</v>
      </c>
      <c r="AJ213" s="55">
        <v>22007</v>
      </c>
      <c r="AK213" s="55">
        <v>22840</v>
      </c>
      <c r="AL213" s="55">
        <v>22526</v>
      </c>
      <c r="AM213" s="55">
        <v>31018</v>
      </c>
      <c r="AN213" s="55">
        <v>29103</v>
      </c>
      <c r="AO213" s="141"/>
      <c r="AP213" s="191">
        <v>14000</v>
      </c>
      <c r="AQ213" s="55">
        <v>15520</v>
      </c>
      <c r="AR213" s="55">
        <v>14800</v>
      </c>
      <c r="AS213" s="55">
        <v>15696</v>
      </c>
      <c r="AT213" s="55">
        <v>14123</v>
      </c>
      <c r="AU213" s="55">
        <v>24262</v>
      </c>
      <c r="AV213" s="55">
        <v>10562</v>
      </c>
      <c r="AW213" s="56"/>
      <c r="AX213" s="255"/>
      <c r="AY213" s="197">
        <f t="shared" si="136"/>
        <v>0.67168833661181215</v>
      </c>
      <c r="AZ213" s="57">
        <f t="shared" si="177"/>
        <v>0.73904761904761906</v>
      </c>
      <c r="BA213" s="57">
        <f t="shared" si="137"/>
        <v>0.67251329122551917</v>
      </c>
      <c r="BB213" s="57">
        <f t="shared" si="138"/>
        <v>0.68721541155866905</v>
      </c>
      <c r="BC213" s="57">
        <f t="shared" si="139"/>
        <v>0.62696439669714998</v>
      </c>
      <c r="BD213" s="57">
        <f t="shared" si="169"/>
        <v>0.78219098587916691</v>
      </c>
      <c r="BE213" s="57">
        <f t="shared" si="163"/>
        <v>0.36291791224272413</v>
      </c>
      <c r="BF213" s="136"/>
      <c r="BG213" s="51" t="s">
        <v>188</v>
      </c>
      <c r="BH213" s="59">
        <f t="shared" si="178"/>
        <v>6.7359282435806911</v>
      </c>
      <c r="BI213" s="59">
        <f t="shared" si="179"/>
        <v>-6.6534327822099897</v>
      </c>
      <c r="BJ213" s="59">
        <f t="shared" si="180"/>
        <v>1.4702120333149882</v>
      </c>
      <c r="BK213" s="59">
        <f t="shared" si="181"/>
        <v>-6.0251014861519074</v>
      </c>
      <c r="BL213" s="59">
        <f>(BD213-BC213)*100</f>
        <v>15.522658918201692</v>
      </c>
      <c r="BM213" s="59">
        <f>(BE213-BD213)*100</f>
        <v>-41.927307363644282</v>
      </c>
      <c r="BN213" s="144"/>
      <c r="BO213" s="197">
        <f t="shared" si="182"/>
        <v>0</v>
      </c>
      <c r="BP213" s="57">
        <f t="shared" si="183"/>
        <v>0</v>
      </c>
      <c r="BQ213" s="57">
        <f t="shared" si="184"/>
        <v>0</v>
      </c>
      <c r="BR213" s="57">
        <f>U213/M213</f>
        <v>0</v>
      </c>
      <c r="BS213" s="57">
        <f>V213/N213</f>
        <v>0</v>
      </c>
      <c r="BT213" s="58"/>
      <c r="BU213" s="124"/>
      <c r="BV213" s="124"/>
      <c r="BW213" s="124"/>
      <c r="BX213" s="124"/>
      <c r="BY213" s="291"/>
      <c r="BZ213" s="197"/>
      <c r="CA213" s="58" t="s">
        <v>322</v>
      </c>
      <c r="CB213" s="197" t="s">
        <v>322</v>
      </c>
      <c r="CC213" s="302"/>
      <c r="CD213" s="326"/>
      <c r="CE213" s="126"/>
      <c r="CF213" s="126"/>
      <c r="CG213" s="302"/>
    </row>
    <row r="214" spans="1:85" s="11" customFormat="1" x14ac:dyDescent="0.25">
      <c r="A214" s="10"/>
      <c r="B214" s="32" t="s">
        <v>173</v>
      </c>
      <c r="C214" s="33">
        <v>0</v>
      </c>
      <c r="D214" s="34">
        <v>3</v>
      </c>
      <c r="E214" s="34">
        <v>3</v>
      </c>
      <c r="F214" s="34">
        <v>0</v>
      </c>
      <c r="G214" s="34"/>
      <c r="H214" s="35"/>
      <c r="I214" s="36"/>
      <c r="J214" s="33">
        <v>0</v>
      </c>
      <c r="K214" s="34">
        <v>0</v>
      </c>
      <c r="L214" s="34">
        <v>62</v>
      </c>
      <c r="M214" s="34">
        <v>8</v>
      </c>
      <c r="N214" s="34"/>
      <c r="O214" s="72"/>
      <c r="P214" s="33">
        <v>0</v>
      </c>
      <c r="Q214" s="34">
        <v>0</v>
      </c>
      <c r="R214" s="34">
        <v>0</v>
      </c>
      <c r="S214" s="34">
        <v>0</v>
      </c>
      <c r="T214" s="34">
        <v>0</v>
      </c>
      <c r="U214" s="34">
        <v>0</v>
      </c>
      <c r="V214" s="34"/>
      <c r="W214" s="72"/>
      <c r="X214" s="244"/>
      <c r="Y214" s="36"/>
      <c r="Z214" s="33"/>
      <c r="AA214" s="34"/>
      <c r="AB214" s="34"/>
      <c r="AC214" s="34">
        <v>38.22</v>
      </c>
      <c r="AD214" s="70">
        <v>29</v>
      </c>
      <c r="AE214" s="70">
        <v>29</v>
      </c>
      <c r="AF214" s="70"/>
      <c r="AG214" s="109"/>
      <c r="AH214" s="37"/>
      <c r="AI214" s="38"/>
      <c r="AJ214" s="38"/>
      <c r="AK214" s="38"/>
      <c r="AL214" s="38">
        <v>22155</v>
      </c>
      <c r="AM214" s="38">
        <v>29004</v>
      </c>
      <c r="AN214" s="38"/>
      <c r="AO214" s="129"/>
      <c r="AP214" s="37"/>
      <c r="AQ214" s="38"/>
      <c r="AR214" s="38"/>
      <c r="AS214" s="38"/>
      <c r="AT214" s="38">
        <v>7014</v>
      </c>
      <c r="AU214" s="38">
        <v>3978</v>
      </c>
      <c r="AV214" s="38"/>
      <c r="AW214" s="39"/>
      <c r="AX214" s="253"/>
      <c r="AY214" s="40"/>
      <c r="AZ214" s="41"/>
      <c r="BA214" s="41"/>
      <c r="BB214" s="41"/>
      <c r="BC214" s="41">
        <f t="shared" si="139"/>
        <v>0.31658767772511848</v>
      </c>
      <c r="BD214" s="41">
        <f t="shared" si="169"/>
        <v>0.13715349606950766</v>
      </c>
      <c r="BE214" s="41"/>
      <c r="BF214" s="130"/>
      <c r="BG214" s="33" t="s">
        <v>188</v>
      </c>
      <c r="BH214" s="43"/>
      <c r="BI214" s="43"/>
      <c r="BJ214" s="43"/>
      <c r="BK214" s="43"/>
      <c r="BL214" s="43"/>
      <c r="BM214" s="43"/>
      <c r="BN214" s="131"/>
      <c r="BO214" s="40"/>
      <c r="BP214" s="41"/>
      <c r="BQ214" s="41">
        <f>T214/L214</f>
        <v>0</v>
      </c>
      <c r="BR214" s="41">
        <f>U214/M214</f>
        <v>0</v>
      </c>
      <c r="BS214" s="41"/>
      <c r="BT214" s="42"/>
      <c r="BU214" s="260"/>
      <c r="BV214" s="260"/>
      <c r="BW214" s="260"/>
      <c r="BX214" s="260"/>
      <c r="BY214" s="290"/>
      <c r="BZ214" s="40"/>
      <c r="CA214" s="42" t="s">
        <v>322</v>
      </c>
      <c r="CB214" s="40"/>
      <c r="CC214" s="300"/>
      <c r="CD214" s="324"/>
      <c r="CE214" s="294"/>
      <c r="CF214" s="294"/>
      <c r="CG214" s="300"/>
    </row>
    <row r="215" spans="1:85" s="9" customFormat="1" x14ac:dyDescent="0.25">
      <c r="A215" s="12">
        <v>108</v>
      </c>
      <c r="B215" s="17" t="s">
        <v>58</v>
      </c>
      <c r="C215" s="2">
        <v>0</v>
      </c>
      <c r="D215" s="3">
        <v>0</v>
      </c>
      <c r="E215" s="3">
        <v>0</v>
      </c>
      <c r="F215" s="3">
        <v>0</v>
      </c>
      <c r="G215" s="3">
        <v>0</v>
      </c>
      <c r="H215" s="4"/>
      <c r="I215" s="6"/>
      <c r="J215" s="2">
        <v>98</v>
      </c>
      <c r="K215" s="3">
        <v>185</v>
      </c>
      <c r="L215" s="3">
        <v>389</v>
      </c>
      <c r="M215" s="3">
        <v>407</v>
      </c>
      <c r="N215" s="3">
        <v>399</v>
      </c>
      <c r="O215" s="104"/>
      <c r="P215" s="2">
        <v>0</v>
      </c>
      <c r="Q215" s="3">
        <v>0</v>
      </c>
      <c r="R215" s="3">
        <v>4</v>
      </c>
      <c r="S215" s="3">
        <v>0</v>
      </c>
      <c r="T215" s="3">
        <v>1</v>
      </c>
      <c r="U215" s="3">
        <v>0</v>
      </c>
      <c r="V215" s="3">
        <v>0</v>
      </c>
      <c r="W215" s="104"/>
      <c r="X215" s="245"/>
      <c r="Y215" s="6"/>
      <c r="Z215" s="2">
        <v>17.87</v>
      </c>
      <c r="AA215" s="3">
        <v>23.23</v>
      </c>
      <c r="AB215" s="3">
        <v>32.43</v>
      </c>
      <c r="AC215" s="3">
        <v>32.43</v>
      </c>
      <c r="AD215" s="3">
        <v>32.43</v>
      </c>
      <c r="AE215" s="44">
        <v>32.43</v>
      </c>
      <c r="AF215" s="44">
        <v>32.43</v>
      </c>
      <c r="AG215" s="108"/>
      <c r="AH215" s="19">
        <v>98961</v>
      </c>
      <c r="AI215" s="20">
        <v>96250</v>
      </c>
      <c r="AJ215" s="20">
        <v>128360</v>
      </c>
      <c r="AK215" s="20">
        <v>176579</v>
      </c>
      <c r="AL215" s="20">
        <v>171232</v>
      </c>
      <c r="AM215" s="20">
        <v>175242</v>
      </c>
      <c r="AN215" s="20">
        <v>196644</v>
      </c>
      <c r="AO215" s="152"/>
      <c r="AP215" s="19">
        <v>3978</v>
      </c>
      <c r="AQ215" s="20">
        <v>4840</v>
      </c>
      <c r="AR215" s="20">
        <v>10735</v>
      </c>
      <c r="AS215" s="20">
        <v>27570</v>
      </c>
      <c r="AT215" s="20">
        <v>55816</v>
      </c>
      <c r="AU215" s="20">
        <v>59258</v>
      </c>
      <c r="AV215" s="20">
        <v>64146</v>
      </c>
      <c r="AW215" s="21"/>
      <c r="AX215" s="254"/>
      <c r="AY215" s="45">
        <f t="shared" si="136"/>
        <v>4.0197653621123472E-2</v>
      </c>
      <c r="AZ215" s="46">
        <f>AQ215/AI215</f>
        <v>5.0285714285714288E-2</v>
      </c>
      <c r="BA215" s="46">
        <f t="shared" si="137"/>
        <v>8.3631972577126831E-2</v>
      </c>
      <c r="BB215" s="46">
        <f t="shared" si="138"/>
        <v>0.15613408162918579</v>
      </c>
      <c r="BC215" s="46">
        <f t="shared" si="139"/>
        <v>0.32596710895159781</v>
      </c>
      <c r="BD215" s="46">
        <f t="shared" si="169"/>
        <v>0.33814953036372558</v>
      </c>
      <c r="BE215" s="46">
        <f t="shared" si="163"/>
        <v>0.32620369805333493</v>
      </c>
      <c r="BF215" s="153"/>
      <c r="BG215" s="2" t="s">
        <v>188</v>
      </c>
      <c r="BH215" s="48">
        <f t="shared" ref="BH215:BM215" si="185">(AZ215-AY215)*100</f>
        <v>1.0088060664590817</v>
      </c>
      <c r="BI215" s="48">
        <f t="shared" si="185"/>
        <v>3.3346258291412543</v>
      </c>
      <c r="BJ215" s="48">
        <f t="shared" si="185"/>
        <v>7.2502109052058961</v>
      </c>
      <c r="BK215" s="48">
        <f t="shared" si="185"/>
        <v>16.983302732241199</v>
      </c>
      <c r="BL215" s="48">
        <f t="shared" si="185"/>
        <v>1.2182421412127775</v>
      </c>
      <c r="BM215" s="48">
        <f t="shared" si="185"/>
        <v>-1.1945832310390647</v>
      </c>
      <c r="BN215" s="154"/>
      <c r="BO215" s="45">
        <f>R215/J215</f>
        <v>4.0816326530612242E-2</v>
      </c>
      <c r="BP215" s="46">
        <f>S215/K215</f>
        <v>0</v>
      </c>
      <c r="BQ215" s="46">
        <f>T215/L215</f>
        <v>2.5706940874035988E-3</v>
      </c>
      <c r="BR215" s="46">
        <f>U215/M215</f>
        <v>0</v>
      </c>
      <c r="BS215" s="46">
        <f>V215/N215</f>
        <v>0</v>
      </c>
      <c r="BT215" s="47"/>
      <c r="BU215" s="261"/>
      <c r="BV215" s="261"/>
      <c r="BW215" s="261"/>
      <c r="BX215" s="261"/>
      <c r="BY215" s="239"/>
      <c r="BZ215" s="45"/>
      <c r="CA215" s="47" t="s">
        <v>322</v>
      </c>
      <c r="CB215" s="45"/>
      <c r="CC215" s="301" t="s">
        <v>322</v>
      </c>
      <c r="CD215" s="325"/>
      <c r="CE215" s="127"/>
      <c r="CF215" s="127"/>
      <c r="CG215" s="301"/>
    </row>
    <row r="216" spans="1:85" s="22" customFormat="1" ht="15.75" thickBot="1" x14ac:dyDescent="0.3">
      <c r="A216" s="73">
        <v>109</v>
      </c>
      <c r="B216" s="160" t="s">
        <v>336</v>
      </c>
      <c r="C216" s="74">
        <v>10</v>
      </c>
      <c r="D216" s="75">
        <v>10</v>
      </c>
      <c r="E216" s="75">
        <v>10</v>
      </c>
      <c r="F216" s="75"/>
      <c r="G216" s="75"/>
      <c r="H216" s="76">
        <v>0</v>
      </c>
      <c r="I216" s="243">
        <v>10</v>
      </c>
      <c r="J216" s="74">
        <v>28</v>
      </c>
      <c r="K216" s="75">
        <v>26</v>
      </c>
      <c r="L216" s="75">
        <v>19</v>
      </c>
      <c r="M216" s="75"/>
      <c r="N216" s="75"/>
      <c r="O216" s="140">
        <v>16</v>
      </c>
      <c r="P216" s="74">
        <v>0</v>
      </c>
      <c r="Q216" s="75">
        <v>0</v>
      </c>
      <c r="R216" s="75">
        <v>0</v>
      </c>
      <c r="S216" s="75">
        <v>0</v>
      </c>
      <c r="T216" s="75">
        <v>0</v>
      </c>
      <c r="U216" s="75"/>
      <c r="V216" s="75"/>
      <c r="W216" s="140">
        <v>0</v>
      </c>
      <c r="X216" s="248">
        <v>1</v>
      </c>
      <c r="Y216" s="243">
        <v>1</v>
      </c>
      <c r="Z216" s="74"/>
      <c r="AA216" s="75"/>
      <c r="AB216" s="75"/>
      <c r="AC216" s="75"/>
      <c r="AD216" s="75"/>
      <c r="AE216" s="168"/>
      <c r="AF216" s="168"/>
      <c r="AG216" s="185">
        <v>16.59</v>
      </c>
      <c r="AH216" s="193">
        <v>23152</v>
      </c>
      <c r="AI216" s="77">
        <v>23071</v>
      </c>
      <c r="AJ216" s="77">
        <v>23175</v>
      </c>
      <c r="AK216" s="77">
        <v>23495</v>
      </c>
      <c r="AL216" s="77">
        <v>23613</v>
      </c>
      <c r="AM216" s="77"/>
      <c r="AN216" s="77"/>
      <c r="AO216" s="142">
        <v>29219</v>
      </c>
      <c r="AP216" s="74">
        <v>2975</v>
      </c>
      <c r="AQ216" s="75">
        <v>3066</v>
      </c>
      <c r="AR216" s="75">
        <v>2685</v>
      </c>
      <c r="AS216" s="75">
        <v>2949</v>
      </c>
      <c r="AT216" s="75">
        <v>1375</v>
      </c>
      <c r="AU216" s="75"/>
      <c r="AV216" s="75"/>
      <c r="AW216" s="76">
        <v>1135</v>
      </c>
      <c r="AX216" s="257">
        <v>2069</v>
      </c>
      <c r="AY216" s="200"/>
      <c r="AZ216" s="78"/>
      <c r="BA216" s="78"/>
      <c r="BB216" s="78"/>
      <c r="BC216" s="78"/>
      <c r="BD216" s="78"/>
      <c r="BE216" s="78"/>
      <c r="BF216" s="143">
        <f t="shared" si="161"/>
        <v>3.8844587425989938E-2</v>
      </c>
      <c r="BG216" s="74" t="s">
        <v>188</v>
      </c>
      <c r="BH216" s="204">
        <f>(AZ216-AY216)*100</f>
        <v>0</v>
      </c>
      <c r="BI216" s="204">
        <f>(BA216-AZ216)*100</f>
        <v>0</v>
      </c>
      <c r="BJ216" s="204">
        <f>(BB216-BA216)*100</f>
        <v>0</v>
      </c>
      <c r="BK216" s="204">
        <f>(BC216-BB216)*100</f>
        <v>0</v>
      </c>
      <c r="BL216" s="204"/>
      <c r="BM216" s="204"/>
      <c r="BN216" s="205"/>
      <c r="BO216" s="200">
        <f>R216/J216</f>
        <v>0</v>
      </c>
      <c r="BP216" s="78">
        <f>S216/K216</f>
        <v>0</v>
      </c>
      <c r="BQ216" s="78">
        <f>T216/L216</f>
        <v>0</v>
      </c>
      <c r="BR216" s="78"/>
      <c r="BS216" s="78"/>
      <c r="BT216" s="79">
        <f t="shared" si="162"/>
        <v>0</v>
      </c>
      <c r="BU216" s="263">
        <f t="shared" si="156"/>
        <v>6.25E-2</v>
      </c>
      <c r="BV216" s="263">
        <f t="shared" si="157"/>
        <v>6.25E-2</v>
      </c>
      <c r="BW216" s="263">
        <f t="shared" si="158"/>
        <v>0.125</v>
      </c>
      <c r="BX216" s="263"/>
      <c r="BY216" s="293"/>
      <c r="BZ216" s="200"/>
      <c r="CA216" s="79"/>
      <c r="CB216" s="200"/>
      <c r="CC216" s="307"/>
      <c r="CD216" s="336" t="s">
        <v>322</v>
      </c>
      <c r="CE216" s="75"/>
      <c r="CF216" s="75" t="s">
        <v>322</v>
      </c>
      <c r="CG216" s="307"/>
    </row>
    <row r="217" spans="1:85" ht="16.5" thickBot="1" x14ac:dyDescent="0.3">
      <c r="A217" s="80"/>
      <c r="B217" s="161" t="s">
        <v>260</v>
      </c>
      <c r="C217" s="172">
        <f t="shared" ref="C217:Y217" si="186">SUM(C5:C216)</f>
        <v>1546</v>
      </c>
      <c r="D217" s="173">
        <f t="shared" si="186"/>
        <v>1696</v>
      </c>
      <c r="E217" s="173">
        <f t="shared" si="186"/>
        <v>1744</v>
      </c>
      <c r="F217" s="174">
        <f t="shared" si="186"/>
        <v>1052</v>
      </c>
      <c r="G217" s="173">
        <f t="shared" si="186"/>
        <v>1449</v>
      </c>
      <c r="H217" s="173">
        <f t="shared" si="186"/>
        <v>1348</v>
      </c>
      <c r="I217" s="177">
        <f t="shared" si="186"/>
        <v>5287</v>
      </c>
      <c r="J217" s="178">
        <f t="shared" si="186"/>
        <v>18599</v>
      </c>
      <c r="K217" s="179">
        <f t="shared" si="186"/>
        <v>25387</v>
      </c>
      <c r="L217" s="180">
        <f t="shared" si="186"/>
        <v>27852</v>
      </c>
      <c r="M217" s="179">
        <f t="shared" si="186"/>
        <v>27999</v>
      </c>
      <c r="N217" s="179">
        <f t="shared" si="186"/>
        <v>28696</v>
      </c>
      <c r="O217" s="179">
        <f t="shared" si="186"/>
        <v>29167</v>
      </c>
      <c r="P217" s="178">
        <f t="shared" si="186"/>
        <v>1177</v>
      </c>
      <c r="Q217" s="179">
        <f t="shared" si="186"/>
        <v>848</v>
      </c>
      <c r="R217" s="179">
        <f t="shared" si="186"/>
        <v>1084</v>
      </c>
      <c r="S217" s="179">
        <f t="shared" si="186"/>
        <v>2005</v>
      </c>
      <c r="T217" s="180">
        <f t="shared" si="186"/>
        <v>2061</v>
      </c>
      <c r="U217" s="179">
        <f t="shared" si="186"/>
        <v>2932</v>
      </c>
      <c r="V217" s="179">
        <f t="shared" si="186"/>
        <v>2358</v>
      </c>
      <c r="W217" s="179">
        <f t="shared" si="186"/>
        <v>2319</v>
      </c>
      <c r="X217" s="179">
        <f t="shared" si="186"/>
        <v>3507</v>
      </c>
      <c r="Y217" s="179">
        <f t="shared" si="186"/>
        <v>4490</v>
      </c>
      <c r="Z217" s="80"/>
      <c r="AA217" s="80"/>
      <c r="AB217" s="184"/>
      <c r="AC217" s="184"/>
      <c r="AD217" s="184"/>
      <c r="AE217" s="181"/>
      <c r="AF217" s="181"/>
      <c r="AG217" s="181"/>
      <c r="AH217" s="188">
        <f t="shared" ref="AH217:AX217" si="187">SUM(AH5:AH216)</f>
        <v>15757362.149999999</v>
      </c>
      <c r="AI217" s="188">
        <f t="shared" si="187"/>
        <v>19265776.829999998</v>
      </c>
      <c r="AJ217" s="189">
        <f t="shared" si="187"/>
        <v>25296629.560000002</v>
      </c>
      <c r="AK217" s="189">
        <f t="shared" si="187"/>
        <v>32891505.310000002</v>
      </c>
      <c r="AL217" s="189">
        <f t="shared" si="187"/>
        <v>35650257.579999998</v>
      </c>
      <c r="AM217" s="179">
        <f t="shared" si="187"/>
        <v>32223281.183999997</v>
      </c>
      <c r="AN217" s="179">
        <f t="shared" si="187"/>
        <v>33166280.240000002</v>
      </c>
      <c r="AO217" s="179">
        <f t="shared" si="187"/>
        <v>38514246.830000006</v>
      </c>
      <c r="AP217" s="194">
        <f t="shared" si="187"/>
        <v>1678668.4700000002</v>
      </c>
      <c r="AQ217" s="194">
        <f t="shared" si="187"/>
        <v>1633908.7</v>
      </c>
      <c r="AR217" s="194">
        <f t="shared" si="187"/>
        <v>2346678.9900000002</v>
      </c>
      <c r="AS217" s="194">
        <f t="shared" si="187"/>
        <v>4609730.040000001</v>
      </c>
      <c r="AT217" s="194">
        <f t="shared" si="187"/>
        <v>5527210.1300000008</v>
      </c>
      <c r="AU217" s="194">
        <f t="shared" si="187"/>
        <v>4757792.8870000001</v>
      </c>
      <c r="AV217" s="194">
        <f t="shared" si="187"/>
        <v>3686935.46</v>
      </c>
      <c r="AW217" s="194">
        <f t="shared" si="187"/>
        <v>2907332.4299999997</v>
      </c>
      <c r="AX217" s="194">
        <f t="shared" si="187"/>
        <v>11220347.280000003</v>
      </c>
      <c r="AY217" s="118"/>
      <c r="AZ217" s="118"/>
      <c r="BA217" s="118"/>
      <c r="BB217" s="118"/>
      <c r="BC217" s="118"/>
      <c r="BD217" s="118"/>
      <c r="BE217" s="118"/>
      <c r="BF217" s="118"/>
      <c r="BG217" s="116"/>
      <c r="BH217" s="128"/>
      <c r="BI217" s="128"/>
      <c r="BJ217" s="128"/>
      <c r="BK217" s="128"/>
      <c r="BL217" s="128"/>
      <c r="BM217" s="116"/>
      <c r="BN217" s="116"/>
      <c r="BO217" s="118"/>
      <c r="BP217" s="118"/>
      <c r="BQ217" s="118"/>
      <c r="BR217" s="118"/>
      <c r="BS217" s="118"/>
      <c r="BT217" s="118"/>
      <c r="BU217" s="118"/>
      <c r="BV217" s="118"/>
      <c r="BW217" s="118"/>
      <c r="BX217" s="118"/>
      <c r="BY217" s="118"/>
      <c r="BZ217" s="322">
        <f t="shared" ref="BZ217:CG217" si="188">COUNTA(BZ5:BZ216)</f>
        <v>40</v>
      </c>
      <c r="CA217" s="322">
        <f t="shared" si="188"/>
        <v>72</v>
      </c>
      <c r="CB217" s="322">
        <f t="shared" si="188"/>
        <v>56</v>
      </c>
      <c r="CC217" s="322">
        <f t="shared" si="188"/>
        <v>81</v>
      </c>
      <c r="CD217" s="322">
        <f t="shared" si="188"/>
        <v>49</v>
      </c>
      <c r="CE217" s="322">
        <f t="shared" si="188"/>
        <v>81</v>
      </c>
      <c r="CF217" s="322">
        <f t="shared" si="188"/>
        <v>36</v>
      </c>
      <c r="CG217" s="355">
        <f t="shared" si="188"/>
        <v>99</v>
      </c>
    </row>
    <row r="218" spans="1:85" ht="16.5" thickBot="1" x14ac:dyDescent="0.3">
      <c r="A218" s="80"/>
      <c r="B218" s="161" t="s">
        <v>263</v>
      </c>
      <c r="C218" s="80"/>
      <c r="D218" s="80"/>
      <c r="E218" s="114"/>
      <c r="F218" s="114"/>
      <c r="G218" s="114"/>
      <c r="H218" s="114"/>
      <c r="I218" s="114"/>
      <c r="J218" s="122">
        <f t="shared" ref="J218:AO218" si="189">AVERAGE(J5:J216)</f>
        <v>133.80575539568346</v>
      </c>
      <c r="K218" s="122">
        <f t="shared" si="189"/>
        <v>180.04964539007094</v>
      </c>
      <c r="L218" s="122">
        <f t="shared" si="189"/>
        <v>193.41666666666666</v>
      </c>
      <c r="M218" s="122">
        <f t="shared" si="189"/>
        <v>213.73282442748092</v>
      </c>
      <c r="N218" s="122">
        <f t="shared" si="189"/>
        <v>200.67132867132867</v>
      </c>
      <c r="O218" s="122">
        <f t="shared" si="189"/>
        <v>212.89781021897809</v>
      </c>
      <c r="P218" s="122">
        <f t="shared" si="189"/>
        <v>8.9166666666666661</v>
      </c>
      <c r="Q218" s="122">
        <f t="shared" si="189"/>
        <v>6.4732824427480917</v>
      </c>
      <c r="R218" s="122">
        <f t="shared" si="189"/>
        <v>8.2121212121212128</v>
      </c>
      <c r="S218" s="122">
        <f t="shared" si="189"/>
        <v>14.742647058823529</v>
      </c>
      <c r="T218" s="122">
        <f t="shared" si="189"/>
        <v>15.266666666666667</v>
      </c>
      <c r="U218" s="122">
        <f t="shared" si="189"/>
        <v>22.381679389312978</v>
      </c>
      <c r="V218" s="122">
        <f t="shared" si="189"/>
        <v>16.48951048951049</v>
      </c>
      <c r="W218" s="122">
        <f t="shared" si="189"/>
        <v>16.804347826086957</v>
      </c>
      <c r="X218" s="122">
        <f t="shared" si="189"/>
        <v>25.413043478260871</v>
      </c>
      <c r="Y218" s="122">
        <f t="shared" si="189"/>
        <v>32.536231884057969</v>
      </c>
      <c r="Z218" s="164">
        <f t="shared" si="189"/>
        <v>22.183987341772148</v>
      </c>
      <c r="AA218" s="165">
        <f t="shared" si="189"/>
        <v>25.487829457364342</v>
      </c>
      <c r="AB218" s="165">
        <f t="shared" si="189"/>
        <v>33.027117424242412</v>
      </c>
      <c r="AC218" s="166">
        <f t="shared" si="189"/>
        <v>34.505208333333314</v>
      </c>
      <c r="AD218" s="165">
        <f t="shared" si="189"/>
        <v>33.531602996254669</v>
      </c>
      <c r="AE218" s="163">
        <f t="shared" si="189"/>
        <v>34.753602150537624</v>
      </c>
      <c r="AF218" s="163">
        <f t="shared" si="189"/>
        <v>35.77941747572816</v>
      </c>
      <c r="AG218" s="163">
        <f t="shared" si="189"/>
        <v>37.829642857142858</v>
      </c>
      <c r="AH218" s="122">
        <f t="shared" si="189"/>
        <v>127075.5012096774</v>
      </c>
      <c r="AI218" s="122">
        <f t="shared" si="189"/>
        <v>150513.88148437499</v>
      </c>
      <c r="AJ218" s="123">
        <f t="shared" si="189"/>
        <v>188780.81761194032</v>
      </c>
      <c r="AK218" s="123">
        <f t="shared" si="189"/>
        <v>240083.98036496353</v>
      </c>
      <c r="AL218" s="123">
        <f t="shared" si="189"/>
        <v>242518.75904761904</v>
      </c>
      <c r="AM218" s="102">
        <f t="shared" si="189"/>
        <v>247871.39372307691</v>
      </c>
      <c r="AN218" s="102">
        <f t="shared" si="189"/>
        <v>231932.02965034966</v>
      </c>
      <c r="AO218" s="102">
        <f t="shared" si="189"/>
        <v>279088.74514492758</v>
      </c>
      <c r="AP218" s="102">
        <f t="shared" ref="AP218:AX218" si="190">AVERAGE(AP5:AP216)</f>
        <v>14471.279913793105</v>
      </c>
      <c r="AQ218" s="102">
        <f t="shared" si="190"/>
        <v>13615.905833333332</v>
      </c>
      <c r="AR218" s="102">
        <f t="shared" si="190"/>
        <v>18191.310000000001</v>
      </c>
      <c r="AS218" s="102">
        <f t="shared" si="190"/>
        <v>34146.14844444445</v>
      </c>
      <c r="AT218" s="102">
        <f t="shared" si="190"/>
        <v>38118.690551724147</v>
      </c>
      <c r="AU218" s="102">
        <f t="shared" si="190"/>
        <v>36598.406823076926</v>
      </c>
      <c r="AV218" s="102">
        <f t="shared" si="190"/>
        <v>25782.765454545453</v>
      </c>
      <c r="AW218" s="102">
        <f t="shared" si="190"/>
        <v>21067.626304347825</v>
      </c>
      <c r="AX218" s="102">
        <f t="shared" si="190"/>
        <v>81900.345109489077</v>
      </c>
      <c r="AY218" s="83">
        <f>AP217/AH217</f>
        <v>0.10653232781097186</v>
      </c>
      <c r="AZ218" s="83">
        <f t="shared" ref="AZ218:BF218" si="191">AQ217/AI217</f>
        <v>8.4808866749444226E-2</v>
      </c>
      <c r="BA218" s="83">
        <f t="shared" si="191"/>
        <v>9.2766468530284321E-2</v>
      </c>
      <c r="BB218" s="83">
        <f t="shared" si="191"/>
        <v>0.14014956130933007</v>
      </c>
      <c r="BC218" s="83">
        <f t="shared" si="191"/>
        <v>0.15503983716237713</v>
      </c>
      <c r="BD218" s="83">
        <f t="shared" si="191"/>
        <v>0.14765078887628655</v>
      </c>
      <c r="BE218" s="83">
        <f t="shared" si="191"/>
        <v>0.11116517840771883</v>
      </c>
      <c r="BF218" s="83">
        <f t="shared" si="191"/>
        <v>7.5487194202000688E-2</v>
      </c>
      <c r="BG218" s="116"/>
      <c r="BH218" s="82">
        <f>(AZ218-AY218)*100</f>
        <v>-2.1723461061527631</v>
      </c>
      <c r="BI218" s="82">
        <f t="shared" ref="BI218:BN218" si="192">(BA218-AZ218)*100</f>
        <v>0.79576017808400956</v>
      </c>
      <c r="BJ218" s="82">
        <f t="shared" si="192"/>
        <v>4.738309277904575</v>
      </c>
      <c r="BK218" s="82">
        <f t="shared" si="192"/>
        <v>1.4890275853047057</v>
      </c>
      <c r="BL218" s="82">
        <f t="shared" si="192"/>
        <v>-0.73890482860905771</v>
      </c>
      <c r="BM218" s="82">
        <f t="shared" si="192"/>
        <v>-3.6485610468567713</v>
      </c>
      <c r="BN218" s="82">
        <f t="shared" si="192"/>
        <v>-3.5677984205718145</v>
      </c>
      <c r="BO218" s="83">
        <f t="shared" ref="BO218:BY218" si="193">AVERAGE(BO5:BO216)</f>
        <v>0.10934218403655684</v>
      </c>
      <c r="BP218" s="83">
        <f t="shared" si="193"/>
        <v>8.2220747667791194E-2</v>
      </c>
      <c r="BQ218" s="83">
        <f t="shared" si="193"/>
        <v>7.7981235508415236E-2</v>
      </c>
      <c r="BR218" s="83">
        <f t="shared" si="193"/>
        <v>0.11294484197754501</v>
      </c>
      <c r="BS218" s="83">
        <f t="shared" si="193"/>
        <v>0.1020474142294072</v>
      </c>
      <c r="BT218" s="83">
        <f t="shared" si="193"/>
        <v>7.1225681853390468E-2</v>
      </c>
      <c r="BU218" s="83">
        <f t="shared" si="193"/>
        <v>0.11265951622958072</v>
      </c>
      <c r="BV218" s="83">
        <f t="shared" si="193"/>
        <v>0.1626478630199579</v>
      </c>
      <c r="BW218" s="83">
        <f t="shared" si="193"/>
        <v>0.34653306110292909</v>
      </c>
      <c r="BX218" s="83">
        <f t="shared" si="193"/>
        <v>3.3244253230548131E-2</v>
      </c>
      <c r="BY218" s="83">
        <f t="shared" si="193"/>
        <v>0.36191860599413284</v>
      </c>
      <c r="BZ218" s="118"/>
      <c r="CA218" s="118"/>
      <c r="CB218" s="118"/>
    </row>
    <row r="219" spans="1:85" x14ac:dyDescent="0.25">
      <c r="A219" s="80"/>
      <c r="B219" s="81"/>
      <c r="C219" s="80"/>
      <c r="D219" s="80"/>
      <c r="E219" s="114"/>
      <c r="F219" s="114"/>
      <c r="G219" s="114"/>
      <c r="H219" s="114"/>
      <c r="I219" s="114"/>
      <c r="J219" s="80"/>
      <c r="K219" s="80"/>
      <c r="L219" s="80"/>
      <c r="M219" s="114"/>
      <c r="N219" s="114"/>
      <c r="O219" s="114"/>
      <c r="P219" s="80"/>
      <c r="Q219" s="80"/>
      <c r="R219" s="80"/>
      <c r="S219" s="80"/>
      <c r="T219" s="80"/>
      <c r="U219" s="114"/>
      <c r="V219" s="114"/>
      <c r="W219" s="114"/>
      <c r="X219" s="114"/>
      <c r="Y219" s="114"/>
      <c r="Z219" s="80"/>
      <c r="AA219" s="80"/>
      <c r="AB219" s="125"/>
      <c r="AC219" s="125"/>
      <c r="AD219" s="125"/>
      <c r="AE219" s="125"/>
      <c r="AF219" s="125"/>
      <c r="AG219" s="125"/>
      <c r="AH219" s="80"/>
      <c r="AI219" s="80"/>
      <c r="AJ219" s="121"/>
      <c r="AK219" s="121"/>
      <c r="AL219" s="121"/>
      <c r="AM219" s="113"/>
      <c r="AN219" s="113"/>
      <c r="AO219" s="113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8"/>
      <c r="AZ219" s="118"/>
      <c r="BA219" s="118"/>
      <c r="BB219" s="118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8"/>
      <c r="BP219" s="118"/>
      <c r="BQ219" s="118"/>
      <c r="BR219" s="118"/>
      <c r="BS219" s="118"/>
      <c r="BT219" s="118"/>
      <c r="BU219" s="118"/>
      <c r="BV219" s="118"/>
      <c r="BW219" s="118"/>
      <c r="BX219" s="118"/>
      <c r="BY219" s="118"/>
      <c r="BZ219" s="346"/>
      <c r="CA219" s="118"/>
      <c r="CB219" s="118"/>
    </row>
    <row r="220" spans="1:85" x14ac:dyDescent="0.25">
      <c r="A220" s="80"/>
      <c r="B220" s="81"/>
      <c r="C220" s="34"/>
      <c r="D220" s="377" t="s">
        <v>258</v>
      </c>
      <c r="E220" s="378"/>
      <c r="F220" s="378"/>
      <c r="G220" s="378"/>
      <c r="H220" s="378"/>
      <c r="I220" s="114"/>
      <c r="J220" s="80"/>
      <c r="K220" s="80"/>
      <c r="L220" s="80"/>
      <c r="M220" s="114"/>
      <c r="N220" s="233"/>
      <c r="O220" s="233"/>
      <c r="P220" s="80"/>
      <c r="Q220" s="80"/>
      <c r="R220" s="80"/>
      <c r="S220" s="80"/>
      <c r="T220" s="80"/>
      <c r="U220" s="114"/>
      <c r="V220" s="233"/>
      <c r="W220" s="233"/>
      <c r="X220" s="233"/>
      <c r="Y220" s="233"/>
      <c r="Z220" s="114"/>
      <c r="AA220" s="80"/>
      <c r="AB220" s="125"/>
      <c r="AC220" s="125"/>
      <c r="AD220" s="125"/>
      <c r="AE220" s="125"/>
      <c r="AF220" s="234"/>
      <c r="AG220" s="234"/>
      <c r="AH220" s="80"/>
      <c r="AI220" s="80"/>
      <c r="AJ220" s="121"/>
      <c r="AK220" s="121"/>
      <c r="AL220" s="121"/>
      <c r="AM220" s="113"/>
      <c r="AN220" s="113"/>
      <c r="AO220" s="113"/>
      <c r="AP220" s="116"/>
      <c r="AQ220" s="116"/>
      <c r="AR220" s="116"/>
      <c r="AS220" s="116"/>
      <c r="AT220" s="116"/>
      <c r="AU220" s="116"/>
      <c r="AV220" s="227"/>
      <c r="AW220" s="116"/>
      <c r="AX220" s="227"/>
      <c r="AY220" s="118"/>
      <c r="AZ220" s="118"/>
      <c r="BA220" s="118"/>
      <c r="BB220" s="118"/>
      <c r="BC220" s="118"/>
      <c r="BD220" s="118"/>
      <c r="BE220" s="118"/>
      <c r="BF220" s="118"/>
      <c r="BG220" s="116"/>
      <c r="BH220" s="116"/>
      <c r="BI220" s="116"/>
      <c r="BJ220" s="116"/>
      <c r="BK220" s="116"/>
      <c r="BL220" s="116"/>
      <c r="BM220" s="116"/>
      <c r="BN220" s="116"/>
      <c r="BO220" s="118"/>
      <c r="BP220" s="118"/>
      <c r="BQ220" s="118"/>
      <c r="BR220" s="118"/>
      <c r="BS220" s="118"/>
      <c r="BT220" s="118"/>
      <c r="BU220" s="118"/>
      <c r="BV220" s="118"/>
      <c r="BW220" s="346"/>
      <c r="BX220" s="118"/>
      <c r="BY220" s="118"/>
      <c r="BZ220" s="118"/>
      <c r="CA220" s="118"/>
      <c r="CB220" s="118"/>
    </row>
    <row r="221" spans="1:85" x14ac:dyDescent="0.25">
      <c r="C221" s="126"/>
      <c r="D221" s="375" t="s">
        <v>298</v>
      </c>
      <c r="E221" s="376"/>
      <c r="F221" s="376"/>
      <c r="G221" s="376"/>
      <c r="H221" s="376"/>
      <c r="V221" s="350"/>
      <c r="X221" s="347"/>
      <c r="Y221" s="347"/>
      <c r="Z221" s="348"/>
      <c r="AJ221" s="348"/>
      <c r="AK221" s="115"/>
      <c r="AL221" s="115"/>
      <c r="AP221" s="115"/>
      <c r="AQ221" s="115"/>
      <c r="AR221" s="115"/>
      <c r="AS221" s="115"/>
      <c r="AT221" s="115"/>
    </row>
    <row r="222" spans="1:85" ht="18" x14ac:dyDescent="0.25">
      <c r="B222" s="89" t="s">
        <v>255</v>
      </c>
      <c r="C222" s="127"/>
      <c r="D222" s="375" t="s">
        <v>259</v>
      </c>
      <c r="E222" s="376"/>
      <c r="F222" s="376"/>
      <c r="G222" s="376"/>
      <c r="H222" s="376"/>
      <c r="V222" s="348"/>
      <c r="X222" s="347"/>
      <c r="Y222" s="347"/>
      <c r="Z222" s="348"/>
      <c r="AJ222" s="349"/>
      <c r="AK222" s="350"/>
      <c r="AL222" s="350"/>
      <c r="AM222" s="350"/>
      <c r="AN222" s="350"/>
      <c r="AO222" s="350"/>
      <c r="AP222" s="350"/>
      <c r="AQ222" s="350"/>
      <c r="AR222" s="350"/>
      <c r="AS222" s="115"/>
      <c r="AT222" s="115"/>
    </row>
    <row r="223" spans="1:85" x14ac:dyDescent="0.25">
      <c r="V223" s="348"/>
      <c r="X223" s="347"/>
      <c r="Y223" s="347"/>
      <c r="Z223" s="348"/>
      <c r="AJ223" s="115"/>
      <c r="AK223" s="351"/>
      <c r="AL223" s="351"/>
      <c r="AM223" s="351"/>
      <c r="AN223" s="351"/>
      <c r="AO223" s="351"/>
      <c r="AP223" s="351"/>
      <c r="AQ223" s="351"/>
      <c r="AR223" s="351"/>
      <c r="AS223" s="115"/>
      <c r="AT223" s="115"/>
    </row>
    <row r="224" spans="1:85" x14ac:dyDescent="0.25">
      <c r="V224" s="348"/>
      <c r="Z224" s="115"/>
      <c r="AJ224" s="349"/>
      <c r="AK224" s="350"/>
      <c r="AL224" s="350"/>
      <c r="AM224" s="350"/>
      <c r="AN224" s="350"/>
      <c r="AO224" s="350"/>
      <c r="AP224" s="350"/>
      <c r="AQ224" s="350"/>
      <c r="AR224" s="350"/>
      <c r="AS224" s="115"/>
      <c r="AT224" s="115"/>
    </row>
    <row r="225" spans="22:46" x14ac:dyDescent="0.25">
      <c r="V225" s="348"/>
      <c r="Z225" s="115"/>
      <c r="AJ225" s="115"/>
      <c r="AK225" s="115"/>
      <c r="AL225" s="115"/>
      <c r="AP225" s="115"/>
      <c r="AQ225" s="115"/>
      <c r="AR225" s="115"/>
      <c r="AS225" s="115"/>
      <c r="AT225" s="115"/>
    </row>
    <row r="226" spans="22:46" x14ac:dyDescent="0.25">
      <c r="AJ226" s="115"/>
      <c r="AK226" s="115"/>
      <c r="AL226" s="115"/>
      <c r="AM226" s="348"/>
      <c r="AP226" s="115"/>
      <c r="AQ226" s="115"/>
      <c r="AR226" s="115"/>
      <c r="AS226" s="115"/>
      <c r="AT226" s="115"/>
    </row>
    <row r="227" spans="22:46" x14ac:dyDescent="0.25">
      <c r="AJ227" s="115"/>
      <c r="AK227" s="115"/>
      <c r="AL227" s="115"/>
      <c r="AP227" s="115"/>
      <c r="AQ227" s="115"/>
      <c r="AR227" s="115"/>
      <c r="AS227" s="115"/>
      <c r="AT227" s="115"/>
    </row>
    <row r="228" spans="22:46" x14ac:dyDescent="0.25">
      <c r="AJ228" s="115"/>
      <c r="AK228" s="115"/>
      <c r="AL228" s="115"/>
      <c r="AP228" s="115"/>
      <c r="AQ228" s="115"/>
      <c r="AR228" s="115"/>
      <c r="AS228" s="115"/>
      <c r="AT228" s="115"/>
    </row>
    <row r="229" spans="22:46" x14ac:dyDescent="0.25">
      <c r="AJ229" s="115"/>
      <c r="AK229" s="115"/>
      <c r="AL229" s="115"/>
      <c r="AP229" s="115"/>
      <c r="AQ229" s="115"/>
      <c r="AR229" s="115"/>
      <c r="AS229" s="115"/>
      <c r="AT229" s="115"/>
    </row>
    <row r="230" spans="22:46" x14ac:dyDescent="0.25">
      <c r="AJ230" s="115"/>
      <c r="AK230" s="115"/>
      <c r="AL230" s="115"/>
      <c r="AP230" s="115"/>
      <c r="AQ230" s="115"/>
      <c r="AR230" s="115"/>
      <c r="AS230" s="115"/>
      <c r="AT230" s="115"/>
    </row>
  </sheetData>
  <mergeCells count="28">
    <mergeCell ref="A1:W1"/>
    <mergeCell ref="D221:H221"/>
    <mergeCell ref="D222:H222"/>
    <mergeCell ref="D220:H220"/>
    <mergeCell ref="BV2:BV3"/>
    <mergeCell ref="AX2:AX3"/>
    <mergeCell ref="AY2:BF3"/>
    <mergeCell ref="BG2:BN3"/>
    <mergeCell ref="BO2:BT3"/>
    <mergeCell ref="BU2:BU3"/>
    <mergeCell ref="X2:X3"/>
    <mergeCell ref="Y2:Y3"/>
    <mergeCell ref="Z2:AG3"/>
    <mergeCell ref="AH2:AO3"/>
    <mergeCell ref="AP2:AW3"/>
    <mergeCell ref="A2:B3"/>
    <mergeCell ref="C2:H3"/>
    <mergeCell ref="I2:I3"/>
    <mergeCell ref="J2:O3"/>
    <mergeCell ref="P2:W3"/>
    <mergeCell ref="CD2:CG2"/>
    <mergeCell ref="CF3:CG3"/>
    <mergeCell ref="CB2:CC3"/>
    <mergeCell ref="BZ2:CA3"/>
    <mergeCell ref="BW2:BW3"/>
    <mergeCell ref="BX2:BX4"/>
    <mergeCell ref="BY2:BY4"/>
    <mergeCell ref="CD3:CE3"/>
  </mergeCells>
  <pageMargins left="0.23622047244094491" right="0.23622047244094491" top="0.74803149606299213" bottom="0.74803149606299213" header="0.31496062992125984" footer="0.31496062992125984"/>
  <pageSetup paperSize="8" scale="51" pageOrder="overThenDown" orientation="landscape" r:id="rId1"/>
  <rowBreaks count="1" manualBreakCount="1">
    <brk id="104" max="52" man="1"/>
  </rowBreaks>
  <colBreaks count="1" manualBreakCount="1">
    <brk id="52" min="2" max="22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CG60"/>
  <sheetViews>
    <sheetView workbookViewId="0">
      <pane xSplit="2" ySplit="3" topLeftCell="AX40" activePane="bottomRight" state="frozenSplit"/>
      <selection pane="topRight" activeCell="C1" sqref="C1"/>
      <selection pane="bottomLeft" activeCell="A3" sqref="A3"/>
      <selection pane="bottomRight" activeCell="BG62" sqref="BG62"/>
    </sheetView>
  </sheetViews>
  <sheetFormatPr defaultRowHeight="15" x14ac:dyDescent="0.25"/>
  <cols>
    <col min="1" max="1" width="6.28515625" style="11" customWidth="1"/>
    <col min="2" max="2" width="45.28515625" style="100" customWidth="1"/>
    <col min="3" max="8" width="9.140625" style="11"/>
    <col min="9" max="9" width="17.5703125" style="11" customWidth="1"/>
    <col min="10" max="15" width="9.140625" style="11"/>
    <col min="16" max="20" width="10.5703125" style="11" bestFit="1" customWidth="1"/>
    <col min="21" max="23" width="10.5703125" style="11" customWidth="1"/>
    <col min="24" max="24" width="12.7109375" style="11" customWidth="1"/>
    <col min="25" max="25" width="15.28515625" style="11" customWidth="1"/>
    <col min="26" max="29" width="12.28515625" style="11" customWidth="1"/>
    <col min="30" max="30" width="12.42578125" style="11" customWidth="1"/>
    <col min="31" max="33" width="12.28515625" style="11" customWidth="1"/>
    <col min="34" max="49" width="10.85546875" style="11" customWidth="1"/>
    <col min="50" max="50" width="15.85546875" style="11" customWidth="1"/>
    <col min="51" max="58" width="10.28515625" style="11" customWidth="1"/>
    <col min="59" max="59" width="11.140625" style="11" bestFit="1" customWidth="1"/>
    <col min="60" max="60" width="10.28515625" style="11" bestFit="1" customWidth="1"/>
    <col min="61" max="63" width="10.140625" style="11" bestFit="1" customWidth="1"/>
    <col min="64" max="66" width="10.140625" style="11" customWidth="1"/>
    <col min="67" max="69" width="10.140625" style="11" bestFit="1" customWidth="1"/>
    <col min="70" max="72" width="10.140625" style="11" customWidth="1"/>
    <col min="73" max="73" width="14.85546875" style="11" customWidth="1"/>
    <col min="74" max="74" width="16.140625" style="11" customWidth="1"/>
    <col min="75" max="75" width="16" style="11" customWidth="1"/>
    <col min="76" max="77" width="20.140625" style="11" customWidth="1"/>
    <col min="78" max="78" width="13.140625" style="11" customWidth="1"/>
    <col min="79" max="79" width="12.7109375" style="11" customWidth="1"/>
    <col min="80" max="80" width="10.85546875" style="11" customWidth="1"/>
    <col min="81" max="81" width="10.7109375" style="11" customWidth="1"/>
    <col min="82" max="82" width="10.5703125" style="11" customWidth="1"/>
    <col min="83" max="83" width="8.5703125" style="11" customWidth="1"/>
    <col min="84" max="16384" width="9.140625" style="11"/>
  </cols>
  <sheetData>
    <row r="1" spans="1:85" s="97" customFormat="1" ht="96.75" customHeight="1" thickBot="1" x14ac:dyDescent="0.3">
      <c r="A1" s="386"/>
      <c r="B1" s="388"/>
      <c r="C1" s="386" t="s">
        <v>65</v>
      </c>
      <c r="D1" s="387"/>
      <c r="E1" s="387"/>
      <c r="F1" s="387"/>
      <c r="G1" s="387"/>
      <c r="H1" s="388"/>
      <c r="I1" s="392" t="s">
        <v>297</v>
      </c>
      <c r="J1" s="386" t="s">
        <v>66</v>
      </c>
      <c r="K1" s="387"/>
      <c r="L1" s="387"/>
      <c r="M1" s="387"/>
      <c r="N1" s="387"/>
      <c r="O1" s="388"/>
      <c r="P1" s="386" t="s">
        <v>67</v>
      </c>
      <c r="Q1" s="387"/>
      <c r="R1" s="387"/>
      <c r="S1" s="387"/>
      <c r="T1" s="387"/>
      <c r="U1" s="387"/>
      <c r="V1" s="387"/>
      <c r="W1" s="388"/>
      <c r="X1" s="392" t="s">
        <v>299</v>
      </c>
      <c r="Y1" s="392" t="s">
        <v>300</v>
      </c>
      <c r="Z1" s="386" t="s">
        <v>378</v>
      </c>
      <c r="AA1" s="387"/>
      <c r="AB1" s="387"/>
      <c r="AC1" s="387"/>
      <c r="AD1" s="387"/>
      <c r="AE1" s="387"/>
      <c r="AF1" s="387"/>
      <c r="AG1" s="388"/>
      <c r="AH1" s="386" t="s">
        <v>302</v>
      </c>
      <c r="AI1" s="387"/>
      <c r="AJ1" s="387"/>
      <c r="AK1" s="387"/>
      <c r="AL1" s="387"/>
      <c r="AM1" s="387"/>
      <c r="AN1" s="387"/>
      <c r="AO1" s="388"/>
      <c r="AP1" s="386" t="s">
        <v>303</v>
      </c>
      <c r="AQ1" s="387"/>
      <c r="AR1" s="387"/>
      <c r="AS1" s="387"/>
      <c r="AT1" s="387"/>
      <c r="AU1" s="387"/>
      <c r="AV1" s="387"/>
      <c r="AW1" s="388"/>
      <c r="AX1" s="392" t="s">
        <v>304</v>
      </c>
      <c r="AY1" s="386" t="s">
        <v>309</v>
      </c>
      <c r="AZ1" s="387"/>
      <c r="BA1" s="387"/>
      <c r="BB1" s="387"/>
      <c r="BC1" s="387"/>
      <c r="BD1" s="387"/>
      <c r="BE1" s="387"/>
      <c r="BF1" s="388"/>
      <c r="BG1" s="386" t="s">
        <v>218</v>
      </c>
      <c r="BH1" s="387"/>
      <c r="BI1" s="387"/>
      <c r="BJ1" s="387"/>
      <c r="BK1" s="387"/>
      <c r="BL1" s="387"/>
      <c r="BM1" s="387"/>
      <c r="BN1" s="388"/>
      <c r="BO1" s="386" t="s">
        <v>313</v>
      </c>
      <c r="BP1" s="387"/>
      <c r="BQ1" s="387"/>
      <c r="BR1" s="387"/>
      <c r="BS1" s="387"/>
      <c r="BT1" s="388"/>
      <c r="BU1" s="392" t="s">
        <v>310</v>
      </c>
      <c r="BV1" s="392" t="s">
        <v>312</v>
      </c>
      <c r="BW1" s="392" t="s">
        <v>311</v>
      </c>
      <c r="BX1" s="392" t="s">
        <v>306</v>
      </c>
      <c r="BY1" s="392" t="s">
        <v>267</v>
      </c>
      <c r="BZ1" s="386" t="s">
        <v>323</v>
      </c>
      <c r="CA1" s="388"/>
      <c r="CB1" s="394" t="s">
        <v>321</v>
      </c>
      <c r="CC1" s="395"/>
      <c r="CD1" s="383" t="s">
        <v>320</v>
      </c>
      <c r="CE1" s="383"/>
      <c r="CF1" s="383"/>
      <c r="CG1" s="384"/>
    </row>
    <row r="2" spans="1:85" s="97" customFormat="1" ht="23.25" customHeight="1" thickBot="1" x14ac:dyDescent="0.3">
      <c r="A2" s="389"/>
      <c r="B2" s="391"/>
      <c r="C2" s="389"/>
      <c r="D2" s="390"/>
      <c r="E2" s="390"/>
      <c r="F2" s="390"/>
      <c r="G2" s="390"/>
      <c r="H2" s="391"/>
      <c r="I2" s="393"/>
      <c r="J2" s="389"/>
      <c r="K2" s="390"/>
      <c r="L2" s="390"/>
      <c r="M2" s="390"/>
      <c r="N2" s="390"/>
      <c r="O2" s="391"/>
      <c r="P2" s="389"/>
      <c r="Q2" s="390"/>
      <c r="R2" s="390"/>
      <c r="S2" s="390"/>
      <c r="T2" s="390"/>
      <c r="U2" s="390"/>
      <c r="V2" s="390"/>
      <c r="W2" s="391"/>
      <c r="X2" s="393"/>
      <c r="Y2" s="393"/>
      <c r="Z2" s="389"/>
      <c r="AA2" s="390"/>
      <c r="AB2" s="390"/>
      <c r="AC2" s="390"/>
      <c r="AD2" s="390"/>
      <c r="AE2" s="390"/>
      <c r="AF2" s="390"/>
      <c r="AG2" s="391"/>
      <c r="AH2" s="389"/>
      <c r="AI2" s="390"/>
      <c r="AJ2" s="390"/>
      <c r="AK2" s="390"/>
      <c r="AL2" s="390"/>
      <c r="AM2" s="390"/>
      <c r="AN2" s="390"/>
      <c r="AO2" s="391"/>
      <c r="AP2" s="389"/>
      <c r="AQ2" s="390"/>
      <c r="AR2" s="390"/>
      <c r="AS2" s="390"/>
      <c r="AT2" s="390"/>
      <c r="AU2" s="390"/>
      <c r="AV2" s="390"/>
      <c r="AW2" s="391"/>
      <c r="AX2" s="393"/>
      <c r="AY2" s="389"/>
      <c r="AZ2" s="390"/>
      <c r="BA2" s="390"/>
      <c r="BB2" s="390"/>
      <c r="BC2" s="390"/>
      <c r="BD2" s="390"/>
      <c r="BE2" s="390"/>
      <c r="BF2" s="391"/>
      <c r="BG2" s="389"/>
      <c r="BH2" s="390"/>
      <c r="BI2" s="390"/>
      <c r="BJ2" s="390"/>
      <c r="BK2" s="390"/>
      <c r="BL2" s="390"/>
      <c r="BM2" s="390"/>
      <c r="BN2" s="391"/>
      <c r="BO2" s="389"/>
      <c r="BP2" s="390"/>
      <c r="BQ2" s="390"/>
      <c r="BR2" s="390"/>
      <c r="BS2" s="390"/>
      <c r="BT2" s="391"/>
      <c r="BU2" s="393"/>
      <c r="BV2" s="393"/>
      <c r="BW2" s="393"/>
      <c r="BX2" s="400"/>
      <c r="BY2" s="400"/>
      <c r="BZ2" s="398"/>
      <c r="CA2" s="399"/>
      <c r="CB2" s="396"/>
      <c r="CC2" s="397"/>
      <c r="CD2" s="385" t="s">
        <v>317</v>
      </c>
      <c r="CE2" s="383"/>
      <c r="CF2" s="385" t="s">
        <v>318</v>
      </c>
      <c r="CG2" s="384"/>
    </row>
    <row r="3" spans="1:85" s="97" customFormat="1" ht="45" customHeight="1" thickBot="1" x14ac:dyDescent="0.3">
      <c r="A3" s="226" t="s">
        <v>292</v>
      </c>
      <c r="B3" s="98" t="s">
        <v>0</v>
      </c>
      <c r="C3" s="264" t="s">
        <v>60</v>
      </c>
      <c r="D3" s="110" t="s">
        <v>61</v>
      </c>
      <c r="E3" s="265" t="s">
        <v>62</v>
      </c>
      <c r="F3" s="99" t="s">
        <v>234</v>
      </c>
      <c r="G3" s="110" t="s">
        <v>266</v>
      </c>
      <c r="H3" s="110" t="s">
        <v>308</v>
      </c>
      <c r="I3" s="264" t="s">
        <v>308</v>
      </c>
      <c r="J3" s="264" t="s">
        <v>60</v>
      </c>
      <c r="K3" s="110" t="s">
        <v>61</v>
      </c>
      <c r="L3" s="265" t="s">
        <v>62</v>
      </c>
      <c r="M3" s="99" t="s">
        <v>234</v>
      </c>
      <c r="N3" s="110" t="s">
        <v>266</v>
      </c>
      <c r="O3" s="110" t="s">
        <v>308</v>
      </c>
      <c r="P3" s="264" t="s">
        <v>63</v>
      </c>
      <c r="Q3" s="110" t="s">
        <v>64</v>
      </c>
      <c r="R3" s="99" t="s">
        <v>60</v>
      </c>
      <c r="S3" s="110" t="s">
        <v>61</v>
      </c>
      <c r="T3" s="265" t="s">
        <v>62</v>
      </c>
      <c r="U3" s="99" t="s">
        <v>234</v>
      </c>
      <c r="V3" s="110" t="s">
        <v>266</v>
      </c>
      <c r="W3" s="110" t="s">
        <v>308</v>
      </c>
      <c r="X3" s="110" t="s">
        <v>308</v>
      </c>
      <c r="Y3" s="110" t="s">
        <v>308</v>
      </c>
      <c r="Z3" s="342" t="s">
        <v>182</v>
      </c>
      <c r="AA3" s="343" t="s">
        <v>183</v>
      </c>
      <c r="AB3" s="342" t="s">
        <v>184</v>
      </c>
      <c r="AC3" s="343" t="s">
        <v>185</v>
      </c>
      <c r="AD3" s="342" t="s">
        <v>186</v>
      </c>
      <c r="AE3" s="342" t="s">
        <v>294</v>
      </c>
      <c r="AF3" s="342" t="s">
        <v>295</v>
      </c>
      <c r="AG3" s="342" t="s">
        <v>301</v>
      </c>
      <c r="AH3" s="236" t="s">
        <v>182</v>
      </c>
      <c r="AI3" s="238" t="s">
        <v>183</v>
      </c>
      <c r="AJ3" s="236" t="s">
        <v>184</v>
      </c>
      <c r="AK3" s="238" t="s">
        <v>185</v>
      </c>
      <c r="AL3" s="236" t="s">
        <v>186</v>
      </c>
      <c r="AM3" s="236" t="s">
        <v>294</v>
      </c>
      <c r="AN3" s="236" t="s">
        <v>295</v>
      </c>
      <c r="AO3" s="236" t="s">
        <v>301</v>
      </c>
      <c r="AP3" s="208" t="s">
        <v>182</v>
      </c>
      <c r="AQ3" s="235" t="s">
        <v>183</v>
      </c>
      <c r="AR3" s="208" t="s">
        <v>184</v>
      </c>
      <c r="AS3" s="235" t="s">
        <v>185</v>
      </c>
      <c r="AT3" s="208" t="s">
        <v>186</v>
      </c>
      <c r="AU3" s="208" t="s">
        <v>294</v>
      </c>
      <c r="AV3" s="208" t="s">
        <v>295</v>
      </c>
      <c r="AW3" s="208" t="s">
        <v>301</v>
      </c>
      <c r="AX3" s="208" t="s">
        <v>305</v>
      </c>
      <c r="AY3" s="208" t="s">
        <v>182</v>
      </c>
      <c r="AZ3" s="235" t="s">
        <v>183</v>
      </c>
      <c r="BA3" s="208" t="s">
        <v>184</v>
      </c>
      <c r="BB3" s="235" t="s">
        <v>185</v>
      </c>
      <c r="BC3" s="208" t="s">
        <v>186</v>
      </c>
      <c r="BD3" s="208" t="s">
        <v>294</v>
      </c>
      <c r="BE3" s="208" t="s">
        <v>295</v>
      </c>
      <c r="BF3" s="208" t="s">
        <v>301</v>
      </c>
      <c r="BG3" s="237" t="s">
        <v>182</v>
      </c>
      <c r="BH3" s="236" t="s">
        <v>183</v>
      </c>
      <c r="BI3" s="238" t="s">
        <v>184</v>
      </c>
      <c r="BJ3" s="236" t="s">
        <v>185</v>
      </c>
      <c r="BK3" s="236" t="s">
        <v>186</v>
      </c>
      <c r="BL3" s="236" t="s">
        <v>294</v>
      </c>
      <c r="BM3" s="236" t="s">
        <v>295</v>
      </c>
      <c r="BN3" s="236" t="s">
        <v>301</v>
      </c>
      <c r="BO3" s="110" t="s">
        <v>60</v>
      </c>
      <c r="BP3" s="99" t="s">
        <v>314</v>
      </c>
      <c r="BQ3" s="110" t="s">
        <v>62</v>
      </c>
      <c r="BR3" s="110" t="s">
        <v>234</v>
      </c>
      <c r="BS3" s="110" t="s">
        <v>266</v>
      </c>
      <c r="BT3" s="110" t="s">
        <v>296</v>
      </c>
      <c r="BU3" s="110" t="s">
        <v>308</v>
      </c>
      <c r="BV3" s="110" t="s">
        <v>308</v>
      </c>
      <c r="BW3" s="110" t="s">
        <v>308</v>
      </c>
      <c r="BX3" s="393"/>
      <c r="BY3" s="393"/>
      <c r="BZ3" s="268" t="s">
        <v>316</v>
      </c>
      <c r="CA3" s="314" t="s">
        <v>319</v>
      </c>
      <c r="CB3" s="308" t="s">
        <v>316</v>
      </c>
      <c r="CC3" s="308" t="s">
        <v>319</v>
      </c>
      <c r="CD3" s="308" t="s">
        <v>316</v>
      </c>
      <c r="CE3" s="308" t="s">
        <v>319</v>
      </c>
      <c r="CF3" s="308" t="s">
        <v>316</v>
      </c>
      <c r="CG3" s="308" t="s">
        <v>319</v>
      </c>
    </row>
    <row r="4" spans="1:85" x14ac:dyDescent="0.25">
      <c r="A4" s="10">
        <v>2</v>
      </c>
      <c r="B4" s="32" t="s">
        <v>2</v>
      </c>
      <c r="C4" s="33">
        <v>1</v>
      </c>
      <c r="D4" s="34">
        <v>1</v>
      </c>
      <c r="E4" s="34">
        <v>1</v>
      </c>
      <c r="F4" s="34">
        <v>1</v>
      </c>
      <c r="G4" s="34">
        <v>2</v>
      </c>
      <c r="H4" s="35">
        <v>0</v>
      </c>
      <c r="I4" s="36">
        <v>2</v>
      </c>
      <c r="J4" s="33">
        <v>1</v>
      </c>
      <c r="K4" s="34">
        <v>1</v>
      </c>
      <c r="L4" s="34">
        <v>1</v>
      </c>
      <c r="M4" s="34">
        <v>2</v>
      </c>
      <c r="N4" s="34">
        <v>4</v>
      </c>
      <c r="O4" s="72">
        <v>2</v>
      </c>
      <c r="P4" s="33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72">
        <v>0</v>
      </c>
      <c r="X4" s="244">
        <v>0</v>
      </c>
      <c r="Y4" s="36">
        <v>0</v>
      </c>
      <c r="Z4" s="33"/>
      <c r="AA4" s="34" t="s">
        <v>68</v>
      </c>
      <c r="AB4" s="34" t="s">
        <v>70</v>
      </c>
      <c r="AC4" s="34" t="s">
        <v>69</v>
      </c>
      <c r="AD4" s="34" t="s">
        <v>69</v>
      </c>
      <c r="AE4" s="70" t="s">
        <v>69</v>
      </c>
      <c r="AF4" s="70" t="s">
        <v>281</v>
      </c>
      <c r="AG4" s="109" t="s">
        <v>329</v>
      </c>
      <c r="AH4" s="37"/>
      <c r="AI4" s="38"/>
      <c r="AJ4" s="38">
        <v>5681</v>
      </c>
      <c r="AK4" s="38">
        <v>7775</v>
      </c>
      <c r="AL4" s="38">
        <v>5945</v>
      </c>
      <c r="AM4" s="38">
        <v>5701.36</v>
      </c>
      <c r="AN4" s="38">
        <v>6543</v>
      </c>
      <c r="AO4" s="129">
        <v>6776.13</v>
      </c>
      <c r="AP4" s="37"/>
      <c r="AQ4" s="38"/>
      <c r="AR4" s="38">
        <v>99.7</v>
      </c>
      <c r="AS4" s="38">
        <v>33.29</v>
      </c>
      <c r="AT4" s="38">
        <v>257.83</v>
      </c>
      <c r="AU4" s="38">
        <v>126.89</v>
      </c>
      <c r="AV4" s="38">
        <v>45</v>
      </c>
      <c r="AW4" s="39">
        <v>34.67</v>
      </c>
      <c r="AX4" s="253">
        <v>34.67</v>
      </c>
      <c r="AY4" s="40"/>
      <c r="AZ4" s="41"/>
      <c r="BA4" s="41">
        <f t="shared" ref="BA4:BD4" si="0">AR4/AJ4</f>
        <v>1.7549727160711143E-2</v>
      </c>
      <c r="BB4" s="41">
        <f t="shared" si="0"/>
        <v>4.2816720257234722E-3</v>
      </c>
      <c r="BC4" s="41">
        <f t="shared" si="0"/>
        <v>4.336921783010933E-2</v>
      </c>
      <c r="BD4" s="41">
        <f t="shared" si="0"/>
        <v>2.2256093283006161E-2</v>
      </c>
      <c r="BE4" s="41">
        <f>AV4/AN4</f>
        <v>6.8775790921595595E-3</v>
      </c>
      <c r="BF4" s="130">
        <f>AW4/AO4</f>
        <v>5.1164897957978964E-3</v>
      </c>
      <c r="BG4" s="33" t="s">
        <v>188</v>
      </c>
      <c r="BH4" s="43"/>
      <c r="BI4" s="43"/>
      <c r="BJ4" s="43">
        <f>(BB4-BA4)*100</f>
        <v>-1.3268055134987671</v>
      </c>
      <c r="BK4" s="43">
        <f>(BC4-BB4)*100</f>
        <v>3.9087545804385857</v>
      </c>
      <c r="BL4" s="43">
        <f>(BD4-BC4)*100</f>
        <v>-2.1113124547103168</v>
      </c>
      <c r="BM4" s="43">
        <f>(BE4-BD4)*100</f>
        <v>-1.5378514190846602</v>
      </c>
      <c r="BN4" s="131">
        <f t="shared" ref="BN4" si="1">(BF4-BE4)*100</f>
        <v>-0.17610892963616631</v>
      </c>
      <c r="BO4" s="40">
        <f t="shared" ref="BO4:BT4" si="2">R4/J4</f>
        <v>0</v>
      </c>
      <c r="BP4" s="41">
        <f t="shared" si="2"/>
        <v>0</v>
      </c>
      <c r="BQ4" s="41">
        <f t="shared" si="2"/>
        <v>0</v>
      </c>
      <c r="BR4" s="41">
        <f t="shared" si="2"/>
        <v>0</v>
      </c>
      <c r="BS4" s="41">
        <f t="shared" si="2"/>
        <v>0</v>
      </c>
      <c r="BT4" s="42">
        <f t="shared" si="2"/>
        <v>0</v>
      </c>
      <c r="BU4" s="260">
        <f t="shared" ref="BU4" si="3">X4/O4</f>
        <v>0</v>
      </c>
      <c r="BV4" s="260">
        <f t="shared" ref="BV4" si="4">Y4/O4</f>
        <v>0</v>
      </c>
      <c r="BW4" s="260">
        <f t="shared" ref="BW4" si="5">(W4+X4+Y4)/O4</f>
        <v>0</v>
      </c>
      <c r="BX4" s="260"/>
      <c r="BY4" s="290">
        <f t="shared" ref="BY4" si="6">(O4-N4)/N4</f>
        <v>-0.5</v>
      </c>
      <c r="BZ4" s="40"/>
      <c r="CA4" s="42" t="s">
        <v>322</v>
      </c>
      <c r="CB4" s="40" t="s">
        <v>322</v>
      </c>
      <c r="CC4" s="300"/>
      <c r="CD4" s="324"/>
      <c r="CE4" s="294" t="s">
        <v>322</v>
      </c>
      <c r="CF4" s="294"/>
      <c r="CG4" s="300" t="s">
        <v>322</v>
      </c>
    </row>
    <row r="5" spans="1:85" ht="15" customHeight="1" x14ac:dyDescent="0.25">
      <c r="A5" s="10">
        <v>4</v>
      </c>
      <c r="B5" s="32" t="s">
        <v>99</v>
      </c>
      <c r="C5" s="33">
        <v>0</v>
      </c>
      <c r="D5" s="34">
        <v>0</v>
      </c>
      <c r="E5" s="34">
        <v>0</v>
      </c>
      <c r="F5" s="34">
        <v>0</v>
      </c>
      <c r="G5" s="34">
        <v>0</v>
      </c>
      <c r="H5" s="35">
        <v>0</v>
      </c>
      <c r="I5" s="36">
        <v>4</v>
      </c>
      <c r="J5" s="33">
        <v>0</v>
      </c>
      <c r="K5" s="34">
        <v>0</v>
      </c>
      <c r="L5" s="34">
        <v>16</v>
      </c>
      <c r="M5" s="34">
        <v>14</v>
      </c>
      <c r="N5" s="34">
        <v>12</v>
      </c>
      <c r="O5" s="72">
        <v>21</v>
      </c>
      <c r="P5" s="33"/>
      <c r="Q5" s="34"/>
      <c r="R5" s="34"/>
      <c r="S5" s="34">
        <v>0</v>
      </c>
      <c r="T5" s="34">
        <v>0</v>
      </c>
      <c r="U5" s="34">
        <v>0</v>
      </c>
      <c r="V5" s="34">
        <v>0</v>
      </c>
      <c r="W5" s="72">
        <v>4</v>
      </c>
      <c r="X5" s="244">
        <v>0</v>
      </c>
      <c r="Y5" s="36">
        <v>6</v>
      </c>
      <c r="Z5" s="33"/>
      <c r="AA5" s="34"/>
      <c r="AB5" s="70">
        <v>29</v>
      </c>
      <c r="AC5" s="70">
        <v>29</v>
      </c>
      <c r="AD5" s="70">
        <v>29</v>
      </c>
      <c r="AE5" s="70">
        <v>29</v>
      </c>
      <c r="AF5" s="70">
        <v>29</v>
      </c>
      <c r="AG5" s="109">
        <v>29</v>
      </c>
      <c r="AH5" s="37"/>
      <c r="AI5" s="38"/>
      <c r="AJ5" s="38"/>
      <c r="AK5" s="38"/>
      <c r="AL5" s="38">
        <v>18977</v>
      </c>
      <c r="AM5" s="38">
        <v>20438</v>
      </c>
      <c r="AN5" s="38">
        <v>18149</v>
      </c>
      <c r="AO5" s="129">
        <v>19804</v>
      </c>
      <c r="AP5" s="37"/>
      <c r="AQ5" s="38"/>
      <c r="AR5" s="38"/>
      <c r="AS5" s="38"/>
      <c r="AT5" s="38">
        <v>1868</v>
      </c>
      <c r="AU5" s="38">
        <v>2987</v>
      </c>
      <c r="AV5" s="38">
        <v>4410</v>
      </c>
      <c r="AW5" s="39">
        <v>1315</v>
      </c>
      <c r="AX5" s="253">
        <v>4965</v>
      </c>
      <c r="AY5" s="40"/>
      <c r="AZ5" s="41"/>
      <c r="BA5" s="41"/>
      <c r="BB5" s="41"/>
      <c r="BC5" s="41">
        <f>AT5/AL5</f>
        <v>9.8434947568108763E-2</v>
      </c>
      <c r="BD5" s="41">
        <f t="shared" ref="BD5:BF8" si="7">AU5/AM5</f>
        <v>0.14614932968000782</v>
      </c>
      <c r="BE5" s="41">
        <f t="shared" si="7"/>
        <v>0.24298859441291532</v>
      </c>
      <c r="BF5" s="130">
        <f t="shared" si="7"/>
        <v>6.640072712583317E-2</v>
      </c>
      <c r="BG5" s="33" t="s">
        <v>188</v>
      </c>
      <c r="BH5" s="43"/>
      <c r="BI5" s="43"/>
      <c r="BJ5" s="43"/>
      <c r="BK5" s="43"/>
      <c r="BL5" s="43">
        <f>(BD5-BC5)*100</f>
        <v>4.7714382111899063</v>
      </c>
      <c r="BM5" s="43">
        <f>(BE5-BD5)*100</f>
        <v>9.6839264732907502</v>
      </c>
      <c r="BN5" s="131">
        <f t="shared" ref="BN5:BN7" si="8">(BF5-BE5)*100</f>
        <v>-17.658786728708215</v>
      </c>
      <c r="BO5" s="40"/>
      <c r="BP5" s="41"/>
      <c r="BQ5" s="41">
        <f>T5/L5</f>
        <v>0</v>
      </c>
      <c r="BR5" s="41">
        <f>U5/M5</f>
        <v>0</v>
      </c>
      <c r="BS5" s="41">
        <f t="shared" ref="BS5:BT8" si="9">V5/N5</f>
        <v>0</v>
      </c>
      <c r="BT5" s="42">
        <f t="shared" si="9"/>
        <v>0.19047619047619047</v>
      </c>
      <c r="BU5" s="260">
        <f t="shared" ref="BU5:BU7" si="10">X5/O5</f>
        <v>0</v>
      </c>
      <c r="BV5" s="260">
        <f t="shared" ref="BV5:BV7" si="11">Y5/O5</f>
        <v>0.2857142857142857</v>
      </c>
      <c r="BW5" s="260">
        <f t="shared" ref="BW5:BW7" si="12">(W5+X5+Y5)/O5</f>
        <v>0.47619047619047616</v>
      </c>
      <c r="BX5" s="260">
        <f t="shared" ref="BX5" si="13">(AG5-AF5)/AF5</f>
        <v>0</v>
      </c>
      <c r="BY5" s="290">
        <f t="shared" ref="BY5:BY7" si="14">(O5-N5)/N5</f>
        <v>0.75</v>
      </c>
      <c r="BZ5" s="40" t="s">
        <v>322</v>
      </c>
      <c r="CA5" s="42"/>
      <c r="CB5" s="40"/>
      <c r="CC5" s="300" t="s">
        <v>322</v>
      </c>
      <c r="CD5" s="324" t="s">
        <v>322</v>
      </c>
      <c r="CE5" s="294"/>
      <c r="CF5" s="294"/>
      <c r="CG5" s="300" t="s">
        <v>322</v>
      </c>
    </row>
    <row r="6" spans="1:85" x14ac:dyDescent="0.25">
      <c r="A6" s="10">
        <v>4</v>
      </c>
      <c r="B6" s="32" t="s">
        <v>235</v>
      </c>
      <c r="C6" s="33"/>
      <c r="D6" s="34"/>
      <c r="E6" s="34"/>
      <c r="F6" s="34">
        <v>4</v>
      </c>
      <c r="G6" s="34">
        <v>4</v>
      </c>
      <c r="H6" s="35">
        <v>0</v>
      </c>
      <c r="I6" s="36">
        <v>4</v>
      </c>
      <c r="J6" s="33"/>
      <c r="K6" s="34"/>
      <c r="L6" s="34"/>
      <c r="M6" s="34">
        <v>17</v>
      </c>
      <c r="N6" s="34">
        <v>18</v>
      </c>
      <c r="O6" s="72">
        <v>18</v>
      </c>
      <c r="P6" s="33"/>
      <c r="Q6" s="34"/>
      <c r="R6" s="34"/>
      <c r="S6" s="34"/>
      <c r="T6" s="34"/>
      <c r="U6" s="34">
        <v>1</v>
      </c>
      <c r="V6" s="34">
        <v>0</v>
      </c>
      <c r="W6" s="72">
        <v>0</v>
      </c>
      <c r="X6" s="244">
        <v>0</v>
      </c>
      <c r="Y6" s="36">
        <v>0</v>
      </c>
      <c r="Z6" s="33"/>
      <c r="AA6" s="34"/>
      <c r="AB6" s="70"/>
      <c r="AC6" s="70"/>
      <c r="AD6" s="70"/>
      <c r="AE6" s="70" t="s">
        <v>293</v>
      </c>
      <c r="AF6" s="70" t="s">
        <v>80</v>
      </c>
      <c r="AG6" s="109" t="s">
        <v>78</v>
      </c>
      <c r="AH6" s="37"/>
      <c r="AI6" s="38"/>
      <c r="AJ6" s="38"/>
      <c r="AK6" s="38"/>
      <c r="AL6" s="38"/>
      <c r="AM6" s="38">
        <v>5473</v>
      </c>
      <c r="AN6" s="38">
        <v>7313.38</v>
      </c>
      <c r="AO6" s="129">
        <v>7734.23</v>
      </c>
      <c r="AP6" s="37"/>
      <c r="AQ6" s="38"/>
      <c r="AR6" s="38"/>
      <c r="AS6" s="38"/>
      <c r="AT6" s="38"/>
      <c r="AU6" s="38">
        <v>1692</v>
      </c>
      <c r="AV6" s="38">
        <v>2195</v>
      </c>
      <c r="AW6" s="39">
        <v>2286.9499999999998</v>
      </c>
      <c r="AX6" s="253">
        <v>8487.64</v>
      </c>
      <c r="AY6" s="40"/>
      <c r="AZ6" s="41"/>
      <c r="BA6" s="41"/>
      <c r="BB6" s="41"/>
      <c r="BC6" s="41"/>
      <c r="BD6" s="41">
        <f t="shared" si="7"/>
        <v>0.30915402886899324</v>
      </c>
      <c r="BE6" s="41">
        <f t="shared" si="7"/>
        <v>0.30013482138217895</v>
      </c>
      <c r="BF6" s="130">
        <f t="shared" si="7"/>
        <v>0.29569200812491997</v>
      </c>
      <c r="BG6" s="33"/>
      <c r="BH6" s="43"/>
      <c r="BI6" s="43"/>
      <c r="BJ6" s="43"/>
      <c r="BK6" s="43"/>
      <c r="BL6" s="43"/>
      <c r="BM6" s="43">
        <f>(BE6-BD6)*100</f>
        <v>-0.90192074868142846</v>
      </c>
      <c r="BN6" s="131">
        <f t="shared" si="8"/>
        <v>-0.44428132572589818</v>
      </c>
      <c r="BO6" s="40"/>
      <c r="BP6" s="41"/>
      <c r="BQ6" s="41"/>
      <c r="BR6" s="41">
        <f>U6/M6</f>
        <v>5.8823529411764705E-2</v>
      </c>
      <c r="BS6" s="41">
        <f t="shared" si="9"/>
        <v>0</v>
      </c>
      <c r="BT6" s="42">
        <f t="shared" si="9"/>
        <v>0</v>
      </c>
      <c r="BU6" s="260">
        <f t="shared" si="10"/>
        <v>0</v>
      </c>
      <c r="BV6" s="260">
        <f t="shared" si="11"/>
        <v>0</v>
      </c>
      <c r="BW6" s="260">
        <f t="shared" si="12"/>
        <v>0</v>
      </c>
      <c r="BX6" s="260"/>
      <c r="BY6" s="290">
        <f t="shared" si="14"/>
        <v>0</v>
      </c>
      <c r="BZ6" s="40"/>
      <c r="CA6" s="42"/>
      <c r="CB6" s="40" t="s">
        <v>322</v>
      </c>
      <c r="CC6" s="300"/>
      <c r="CD6" s="324" t="s">
        <v>322</v>
      </c>
      <c r="CE6" s="294"/>
      <c r="CF6" s="294"/>
      <c r="CG6" s="300" t="s">
        <v>322</v>
      </c>
    </row>
    <row r="7" spans="1:85" x14ac:dyDescent="0.25">
      <c r="A7" s="10">
        <v>4</v>
      </c>
      <c r="B7" s="32" t="s">
        <v>236</v>
      </c>
      <c r="C7" s="33"/>
      <c r="D7" s="34"/>
      <c r="E7" s="34"/>
      <c r="F7" s="34">
        <v>1</v>
      </c>
      <c r="G7" s="34">
        <v>1</v>
      </c>
      <c r="H7" s="35">
        <v>0</v>
      </c>
      <c r="I7" s="36">
        <v>1</v>
      </c>
      <c r="J7" s="33"/>
      <c r="K7" s="34"/>
      <c r="L7" s="34"/>
      <c r="M7" s="34">
        <v>8</v>
      </c>
      <c r="N7" s="34">
        <v>11</v>
      </c>
      <c r="O7" s="72">
        <v>9</v>
      </c>
      <c r="P7" s="33"/>
      <c r="Q7" s="34"/>
      <c r="R7" s="34"/>
      <c r="S7" s="34"/>
      <c r="T7" s="34"/>
      <c r="U7" s="34">
        <v>0</v>
      </c>
      <c r="V7" s="34">
        <v>0</v>
      </c>
      <c r="W7" s="72">
        <v>0</v>
      </c>
      <c r="X7" s="244">
        <v>4</v>
      </c>
      <c r="Y7" s="36">
        <v>3</v>
      </c>
      <c r="Z7" s="33"/>
      <c r="AA7" s="34"/>
      <c r="AB7" s="70"/>
      <c r="AC7" s="70"/>
      <c r="AD7" s="70"/>
      <c r="AE7" s="70">
        <v>26.34</v>
      </c>
      <c r="AF7" s="70">
        <v>38.29</v>
      </c>
      <c r="AG7" s="109">
        <v>37.590000000000003</v>
      </c>
      <c r="AH7" s="37"/>
      <c r="AI7" s="38"/>
      <c r="AJ7" s="38"/>
      <c r="AK7" s="38"/>
      <c r="AL7" s="38"/>
      <c r="AM7" s="38">
        <v>3225.6</v>
      </c>
      <c r="AN7" s="38">
        <v>3284.48</v>
      </c>
      <c r="AO7" s="129">
        <v>3410</v>
      </c>
      <c r="AP7" s="37"/>
      <c r="AQ7" s="38"/>
      <c r="AR7" s="38"/>
      <c r="AS7" s="38"/>
      <c r="AT7" s="38"/>
      <c r="AU7" s="38">
        <v>732.3</v>
      </c>
      <c r="AV7" s="38">
        <v>909.54</v>
      </c>
      <c r="AW7" s="39">
        <v>339.43</v>
      </c>
      <c r="AX7" s="253">
        <v>1616.87</v>
      </c>
      <c r="AY7" s="40"/>
      <c r="AZ7" s="41"/>
      <c r="BA7" s="41"/>
      <c r="BB7" s="41"/>
      <c r="BC7" s="41"/>
      <c r="BD7" s="41">
        <f t="shared" si="7"/>
        <v>0.22702752976190477</v>
      </c>
      <c r="BE7" s="41">
        <f t="shared" si="7"/>
        <v>0.27692054754481682</v>
      </c>
      <c r="BF7" s="130">
        <f t="shared" si="7"/>
        <v>9.9539589442815254E-2</v>
      </c>
      <c r="BG7" s="33"/>
      <c r="BH7" s="43"/>
      <c r="BI7" s="43"/>
      <c r="BJ7" s="43"/>
      <c r="BK7" s="43"/>
      <c r="BL7" s="43"/>
      <c r="BM7" s="43">
        <f>(BE7-BD7)*100</f>
        <v>4.989301778291205</v>
      </c>
      <c r="BN7" s="131">
        <f t="shared" si="8"/>
        <v>-17.738095810200154</v>
      </c>
      <c r="BO7" s="40"/>
      <c r="BP7" s="41"/>
      <c r="BQ7" s="41"/>
      <c r="BR7" s="41">
        <f>U7/M7</f>
        <v>0</v>
      </c>
      <c r="BS7" s="41">
        <f t="shared" si="9"/>
        <v>0</v>
      </c>
      <c r="BT7" s="42">
        <f t="shared" si="9"/>
        <v>0</v>
      </c>
      <c r="BU7" s="260">
        <f t="shared" si="10"/>
        <v>0.44444444444444442</v>
      </c>
      <c r="BV7" s="260">
        <f t="shared" si="11"/>
        <v>0.33333333333333331</v>
      </c>
      <c r="BW7" s="260">
        <f t="shared" si="12"/>
        <v>0.77777777777777779</v>
      </c>
      <c r="BX7" s="260">
        <f t="shared" ref="BX7" si="15">(AG7-AF7)/AF7</f>
        <v>-1.8281535648994405E-2</v>
      </c>
      <c r="BY7" s="290">
        <f t="shared" si="14"/>
        <v>-0.18181818181818182</v>
      </c>
      <c r="BZ7" s="40" t="s">
        <v>322</v>
      </c>
      <c r="CA7" s="42"/>
      <c r="CB7" s="40"/>
      <c r="CC7" s="300" t="s">
        <v>322</v>
      </c>
      <c r="CD7" s="324" t="s">
        <v>322</v>
      </c>
      <c r="CE7" s="294"/>
      <c r="CF7" s="294"/>
      <c r="CG7" s="300" t="s">
        <v>322</v>
      </c>
    </row>
    <row r="8" spans="1:85" x14ac:dyDescent="0.25">
      <c r="A8" s="10">
        <v>5</v>
      </c>
      <c r="B8" s="32" t="s">
        <v>289</v>
      </c>
      <c r="C8" s="33"/>
      <c r="D8" s="34"/>
      <c r="E8" s="34"/>
      <c r="F8" s="34"/>
      <c r="G8" s="34">
        <v>0</v>
      </c>
      <c r="H8" s="35"/>
      <c r="I8" s="36"/>
      <c r="J8" s="33"/>
      <c r="K8" s="34"/>
      <c r="L8" s="34"/>
      <c r="M8" s="34"/>
      <c r="N8" s="34">
        <v>7</v>
      </c>
      <c r="O8" s="72"/>
      <c r="P8" s="33"/>
      <c r="Q8" s="34"/>
      <c r="R8" s="34"/>
      <c r="S8" s="34"/>
      <c r="T8" s="34"/>
      <c r="U8" s="34"/>
      <c r="V8" s="34">
        <v>1</v>
      </c>
      <c r="W8" s="72"/>
      <c r="X8" s="244"/>
      <c r="Y8" s="36"/>
      <c r="Z8" s="33"/>
      <c r="AA8" s="34"/>
      <c r="AB8" s="34"/>
      <c r="AC8" s="34"/>
      <c r="AD8" s="34"/>
      <c r="AE8" s="70"/>
      <c r="AF8" s="70" t="s">
        <v>97</v>
      </c>
      <c r="AG8" s="109"/>
      <c r="AH8" s="37"/>
      <c r="AI8" s="38"/>
      <c r="AJ8" s="38"/>
      <c r="AK8" s="38"/>
      <c r="AL8" s="38"/>
      <c r="AM8" s="38"/>
      <c r="AN8" s="38">
        <v>3200.21</v>
      </c>
      <c r="AO8" s="129"/>
      <c r="AP8" s="37"/>
      <c r="AQ8" s="38"/>
      <c r="AR8" s="38"/>
      <c r="AS8" s="38"/>
      <c r="AT8" s="38"/>
      <c r="AU8" s="38"/>
      <c r="AV8" s="38">
        <v>1390.94</v>
      </c>
      <c r="AW8" s="39"/>
      <c r="AX8" s="253"/>
      <c r="AY8" s="40"/>
      <c r="AZ8" s="41"/>
      <c r="BA8" s="41"/>
      <c r="BB8" s="41"/>
      <c r="BC8" s="41"/>
      <c r="BD8" s="41"/>
      <c r="BE8" s="41">
        <f t="shared" si="7"/>
        <v>0.43464022673512054</v>
      </c>
      <c r="BF8" s="130"/>
      <c r="BG8" s="33"/>
      <c r="BH8" s="43"/>
      <c r="BI8" s="43"/>
      <c r="BJ8" s="43"/>
      <c r="BK8" s="43"/>
      <c r="BL8" s="43"/>
      <c r="BM8" s="43"/>
      <c r="BN8" s="131"/>
      <c r="BO8" s="40"/>
      <c r="BP8" s="41"/>
      <c r="BQ8" s="41"/>
      <c r="BR8" s="41"/>
      <c r="BS8" s="41">
        <f t="shared" si="9"/>
        <v>0.14285714285714285</v>
      </c>
      <c r="BT8" s="42"/>
      <c r="BU8" s="260"/>
      <c r="BV8" s="260"/>
      <c r="BW8" s="260"/>
      <c r="BX8" s="260"/>
      <c r="BY8" s="290"/>
      <c r="BZ8" s="40"/>
      <c r="CA8" s="42"/>
      <c r="CB8" s="40"/>
      <c r="CC8" s="300" t="s">
        <v>322</v>
      </c>
      <c r="CD8" s="324"/>
      <c r="CE8" s="294"/>
      <c r="CF8" s="294"/>
      <c r="CG8" s="300"/>
    </row>
    <row r="9" spans="1:85" x14ac:dyDescent="0.25">
      <c r="A9" s="10">
        <v>9</v>
      </c>
      <c r="B9" s="32" t="s">
        <v>6</v>
      </c>
      <c r="C9" s="33"/>
      <c r="D9" s="34"/>
      <c r="E9" s="34"/>
      <c r="F9" s="34">
        <v>6</v>
      </c>
      <c r="G9" s="34"/>
      <c r="H9" s="35">
        <v>6</v>
      </c>
      <c r="I9" s="36">
        <v>0</v>
      </c>
      <c r="J9" s="33"/>
      <c r="K9" s="34"/>
      <c r="L9" s="34"/>
      <c r="M9" s="34">
        <v>25</v>
      </c>
      <c r="N9" s="34"/>
      <c r="O9" s="72">
        <v>24</v>
      </c>
      <c r="P9" s="33"/>
      <c r="Q9" s="34"/>
      <c r="R9" s="34"/>
      <c r="S9" s="34"/>
      <c r="T9" s="34"/>
      <c r="U9" s="34">
        <v>3</v>
      </c>
      <c r="V9" s="34"/>
      <c r="W9" s="72">
        <v>0</v>
      </c>
      <c r="X9" s="244">
        <v>0</v>
      </c>
      <c r="Y9" s="36">
        <v>2</v>
      </c>
      <c r="Z9" s="33"/>
      <c r="AA9" s="34"/>
      <c r="AB9" s="34"/>
      <c r="AC9" s="34"/>
      <c r="AD9" s="34"/>
      <c r="AE9" s="70"/>
      <c r="AF9" s="70"/>
      <c r="AG9" s="109" t="s">
        <v>155</v>
      </c>
      <c r="AH9" s="33"/>
      <c r="AI9" s="34"/>
      <c r="AJ9" s="34"/>
      <c r="AK9" s="34"/>
      <c r="AL9" s="34"/>
      <c r="AM9" s="38">
        <v>13743.27</v>
      </c>
      <c r="AN9" s="34"/>
      <c r="AO9" s="129">
        <v>12563.04</v>
      </c>
      <c r="AP9" s="37"/>
      <c r="AQ9" s="38"/>
      <c r="AR9" s="38"/>
      <c r="AS9" s="38"/>
      <c r="AT9" s="38"/>
      <c r="AU9" s="38">
        <v>4703.76</v>
      </c>
      <c r="AV9" s="38"/>
      <c r="AW9" s="39">
        <v>5966</v>
      </c>
      <c r="AX9" s="253">
        <v>9567</v>
      </c>
      <c r="AY9" s="40"/>
      <c r="AZ9" s="41"/>
      <c r="BA9" s="41"/>
      <c r="BB9" s="41"/>
      <c r="BC9" s="41"/>
      <c r="BD9" s="41">
        <f t="shared" ref="BD9:BE11" si="16">AU9/AM9</f>
        <v>0.3422591566635888</v>
      </c>
      <c r="BE9" s="41"/>
      <c r="BF9" s="130">
        <f t="shared" ref="BF9:BF11" si="17">AW9/AO9</f>
        <v>0.47488505966708694</v>
      </c>
      <c r="BG9" s="33" t="s">
        <v>188</v>
      </c>
      <c r="BH9" s="43"/>
      <c r="BI9" s="43"/>
      <c r="BJ9" s="43"/>
      <c r="BK9" s="43"/>
      <c r="BL9" s="43"/>
      <c r="BM9" s="43"/>
      <c r="BN9" s="131"/>
      <c r="BO9" s="40"/>
      <c r="BP9" s="41"/>
      <c r="BQ9" s="41"/>
      <c r="BR9" s="41">
        <f>U9/M9</f>
        <v>0.12</v>
      </c>
      <c r="BS9" s="41"/>
      <c r="BT9" s="42">
        <f t="shared" ref="BT9:BT11" si="18">W9/O9</f>
        <v>0</v>
      </c>
      <c r="BU9" s="260">
        <f t="shared" ref="BU9:BU11" si="19">X9/O9</f>
        <v>0</v>
      </c>
      <c r="BV9" s="260">
        <f t="shared" ref="BV9:BV11" si="20">Y9/O9</f>
        <v>8.3333333333333329E-2</v>
      </c>
      <c r="BW9" s="260">
        <f t="shared" ref="BW9:BW11" si="21">(W9+X9+Y9)/O9</f>
        <v>8.3333333333333329E-2</v>
      </c>
      <c r="BX9" s="260"/>
      <c r="BY9" s="290"/>
      <c r="BZ9" s="40"/>
      <c r="CA9" s="42"/>
      <c r="CB9" s="40"/>
      <c r="CC9" s="300"/>
      <c r="CD9" s="324" t="s">
        <v>322</v>
      </c>
      <c r="CE9" s="294"/>
      <c r="CF9" s="294"/>
      <c r="CG9" s="300" t="s">
        <v>322</v>
      </c>
    </row>
    <row r="10" spans="1:85" x14ac:dyDescent="0.25">
      <c r="A10" s="10">
        <v>10</v>
      </c>
      <c r="B10" s="32" t="s">
        <v>246</v>
      </c>
      <c r="C10" s="33"/>
      <c r="D10" s="34"/>
      <c r="E10" s="34"/>
      <c r="F10" s="34">
        <v>4</v>
      </c>
      <c r="G10" s="34">
        <v>4</v>
      </c>
      <c r="H10" s="35">
        <v>0</v>
      </c>
      <c r="I10" s="36">
        <v>4</v>
      </c>
      <c r="J10" s="33"/>
      <c r="K10" s="34"/>
      <c r="L10" s="34"/>
      <c r="M10" s="34">
        <v>23</v>
      </c>
      <c r="N10" s="34">
        <v>31</v>
      </c>
      <c r="O10" s="72">
        <v>29</v>
      </c>
      <c r="P10" s="33"/>
      <c r="Q10" s="34"/>
      <c r="R10" s="34"/>
      <c r="S10" s="34"/>
      <c r="T10" s="34"/>
      <c r="U10" s="34">
        <v>1</v>
      </c>
      <c r="V10" s="34">
        <v>0</v>
      </c>
      <c r="W10" s="72">
        <v>0</v>
      </c>
      <c r="X10" s="244">
        <v>8</v>
      </c>
      <c r="Y10" s="36">
        <v>7</v>
      </c>
      <c r="Z10" s="33"/>
      <c r="AA10" s="34"/>
      <c r="AB10" s="34"/>
      <c r="AC10" s="34"/>
      <c r="AD10" s="34"/>
      <c r="AE10" s="70" t="s">
        <v>247</v>
      </c>
      <c r="AF10" s="70" t="s">
        <v>174</v>
      </c>
      <c r="AG10" s="70" t="s">
        <v>97</v>
      </c>
      <c r="AH10" s="33"/>
      <c r="AI10" s="34"/>
      <c r="AJ10" s="34"/>
      <c r="AK10" s="34"/>
      <c r="AL10" s="34"/>
      <c r="AM10" s="38">
        <v>20556.36</v>
      </c>
      <c r="AN10" s="38">
        <v>20703.810000000001</v>
      </c>
      <c r="AO10" s="129">
        <v>20478.72</v>
      </c>
      <c r="AP10" s="37"/>
      <c r="AQ10" s="38"/>
      <c r="AR10" s="38"/>
      <c r="AS10" s="38"/>
      <c r="AT10" s="38"/>
      <c r="AU10" s="38">
        <v>1462.05</v>
      </c>
      <c r="AV10" s="38">
        <v>961.33</v>
      </c>
      <c r="AW10" s="39">
        <v>1360.91</v>
      </c>
      <c r="AX10" s="253">
        <v>14409.01</v>
      </c>
      <c r="AY10" s="40"/>
      <c r="AZ10" s="41"/>
      <c r="BA10" s="41"/>
      <c r="BB10" s="41"/>
      <c r="BC10" s="41"/>
      <c r="BD10" s="41">
        <f t="shared" si="16"/>
        <v>7.1123973310449895E-2</v>
      </c>
      <c r="BE10" s="41">
        <f t="shared" si="16"/>
        <v>4.6432516527151281E-2</v>
      </c>
      <c r="BF10" s="130">
        <f t="shared" si="17"/>
        <v>6.645483702106382E-2</v>
      </c>
      <c r="BG10" s="33" t="s">
        <v>188</v>
      </c>
      <c r="BH10" s="43"/>
      <c r="BI10" s="43"/>
      <c r="BJ10" s="43"/>
      <c r="BK10" s="43"/>
      <c r="BL10" s="43"/>
      <c r="BM10" s="43">
        <f>(BE10-BD10)*100</f>
        <v>-2.4691456783298613</v>
      </c>
      <c r="BN10" s="131">
        <f t="shared" ref="BN10:BN16" si="22">(BF10-BE10)*100</f>
        <v>2.002232049391254</v>
      </c>
      <c r="BO10" s="40"/>
      <c r="BP10" s="41"/>
      <c r="BQ10" s="41"/>
      <c r="BR10" s="41">
        <f>U10/M10</f>
        <v>4.3478260869565216E-2</v>
      </c>
      <c r="BS10" s="41">
        <f>V10/N10</f>
        <v>0</v>
      </c>
      <c r="BT10" s="42">
        <f t="shared" si="18"/>
        <v>0</v>
      </c>
      <c r="BU10" s="260">
        <f t="shared" si="19"/>
        <v>0.27586206896551724</v>
      </c>
      <c r="BV10" s="260">
        <f t="shared" si="20"/>
        <v>0.2413793103448276</v>
      </c>
      <c r="BW10" s="260">
        <f t="shared" si="21"/>
        <v>0.51724137931034486</v>
      </c>
      <c r="BX10" s="260"/>
      <c r="BY10" s="290">
        <f t="shared" ref="BY10:BY11" si="23">(O10-N10)/N10</f>
        <v>-6.4516129032258063E-2</v>
      </c>
      <c r="BZ10" s="40"/>
      <c r="CA10" s="42"/>
      <c r="CB10" s="40"/>
      <c r="CC10" s="300" t="s">
        <v>322</v>
      </c>
      <c r="CD10" s="324" t="s">
        <v>322</v>
      </c>
      <c r="CE10" s="294"/>
      <c r="CF10" s="294"/>
      <c r="CG10" s="300" t="s">
        <v>322</v>
      </c>
    </row>
    <row r="11" spans="1:85" x14ac:dyDescent="0.25">
      <c r="A11" s="10">
        <v>13</v>
      </c>
      <c r="B11" s="32" t="s">
        <v>8</v>
      </c>
      <c r="C11" s="33"/>
      <c r="D11" s="34"/>
      <c r="E11" s="34"/>
      <c r="F11" s="34">
        <v>3</v>
      </c>
      <c r="G11" s="34">
        <v>3</v>
      </c>
      <c r="H11" s="35">
        <v>3</v>
      </c>
      <c r="I11" s="36">
        <v>0</v>
      </c>
      <c r="J11" s="33"/>
      <c r="K11" s="34"/>
      <c r="L11" s="34"/>
      <c r="M11" s="34">
        <v>7</v>
      </c>
      <c r="N11" s="34">
        <v>8</v>
      </c>
      <c r="O11" s="72">
        <v>7</v>
      </c>
      <c r="P11" s="33"/>
      <c r="Q11" s="34"/>
      <c r="R11" s="34"/>
      <c r="S11" s="34"/>
      <c r="T11" s="34"/>
      <c r="U11" s="34">
        <v>0</v>
      </c>
      <c r="V11" s="34">
        <v>1</v>
      </c>
      <c r="W11" s="72">
        <v>0</v>
      </c>
      <c r="X11" s="244">
        <v>0</v>
      </c>
      <c r="Y11" s="36">
        <v>1</v>
      </c>
      <c r="Z11" s="33"/>
      <c r="AA11" s="34"/>
      <c r="AB11" s="34"/>
      <c r="AC11" s="34"/>
      <c r="AD11" s="34"/>
      <c r="AE11" s="70">
        <v>32</v>
      </c>
      <c r="AF11" s="70">
        <v>32</v>
      </c>
      <c r="AG11" s="109">
        <v>47.28</v>
      </c>
      <c r="AH11" s="37"/>
      <c r="AI11" s="38"/>
      <c r="AJ11" s="38"/>
      <c r="AK11" s="38"/>
      <c r="AL11" s="38"/>
      <c r="AM11" s="38">
        <v>28670</v>
      </c>
      <c r="AN11" s="38">
        <v>27758</v>
      </c>
      <c r="AO11" s="129">
        <v>36617</v>
      </c>
      <c r="AP11" s="37"/>
      <c r="AQ11" s="38"/>
      <c r="AR11" s="38"/>
      <c r="AS11" s="38"/>
      <c r="AT11" s="38"/>
      <c r="AU11" s="38">
        <v>1036</v>
      </c>
      <c r="AV11" s="38">
        <v>772</v>
      </c>
      <c r="AW11" s="39">
        <v>438</v>
      </c>
      <c r="AX11" s="253">
        <v>460</v>
      </c>
      <c r="AY11" s="40"/>
      <c r="AZ11" s="41"/>
      <c r="BA11" s="41"/>
      <c r="BB11" s="41"/>
      <c r="BC11" s="41"/>
      <c r="BD11" s="41">
        <f t="shared" si="16"/>
        <v>3.6135333100802233E-2</v>
      </c>
      <c r="BE11" s="41">
        <f t="shared" si="16"/>
        <v>2.7811802003026156E-2</v>
      </c>
      <c r="BF11" s="130">
        <f t="shared" si="17"/>
        <v>1.196165715378103E-2</v>
      </c>
      <c r="BG11" s="33" t="s">
        <v>188</v>
      </c>
      <c r="BH11" s="43"/>
      <c r="BI11" s="43"/>
      <c r="BJ11" s="43"/>
      <c r="BK11" s="43"/>
      <c r="BL11" s="43"/>
      <c r="BM11" s="43">
        <f>(BE11-BD11)*100</f>
        <v>-0.83235310977760779</v>
      </c>
      <c r="BN11" s="131">
        <f t="shared" si="22"/>
        <v>-1.5850144849245125</v>
      </c>
      <c r="BO11" s="40"/>
      <c r="BP11" s="41"/>
      <c r="BQ11" s="41"/>
      <c r="BR11" s="41">
        <f>U11/M11</f>
        <v>0</v>
      </c>
      <c r="BS11" s="41">
        <f>V11/N11</f>
        <v>0.125</v>
      </c>
      <c r="BT11" s="42">
        <f t="shared" si="18"/>
        <v>0</v>
      </c>
      <c r="BU11" s="260">
        <f t="shared" si="19"/>
        <v>0</v>
      </c>
      <c r="BV11" s="260">
        <f t="shared" si="20"/>
        <v>0.14285714285714285</v>
      </c>
      <c r="BW11" s="260">
        <f t="shared" si="21"/>
        <v>0.14285714285714285</v>
      </c>
      <c r="BX11" s="260">
        <f t="shared" ref="BX11" si="24">(AG11-AF11)/AF11</f>
        <v>0.47750000000000004</v>
      </c>
      <c r="BY11" s="290">
        <f t="shared" si="23"/>
        <v>-0.125</v>
      </c>
      <c r="BZ11" s="40"/>
      <c r="CA11" s="42" t="s">
        <v>322</v>
      </c>
      <c r="CB11" s="40"/>
      <c r="CC11" s="300" t="s">
        <v>322</v>
      </c>
      <c r="CD11" s="324"/>
      <c r="CE11" s="294" t="s">
        <v>322</v>
      </c>
      <c r="CF11" s="294"/>
      <c r="CG11" s="300" t="s">
        <v>322</v>
      </c>
    </row>
    <row r="12" spans="1:85" x14ac:dyDescent="0.25">
      <c r="A12" s="10">
        <v>15</v>
      </c>
      <c r="B12" s="32" t="s">
        <v>191</v>
      </c>
      <c r="C12" s="33">
        <v>1</v>
      </c>
      <c r="D12" s="34">
        <v>1</v>
      </c>
      <c r="E12" s="34">
        <v>1</v>
      </c>
      <c r="F12" s="34"/>
      <c r="G12" s="34"/>
      <c r="H12" s="35"/>
      <c r="I12" s="36"/>
      <c r="J12" s="33">
        <v>0</v>
      </c>
      <c r="K12" s="34">
        <v>0</v>
      </c>
      <c r="L12" s="34">
        <v>1</v>
      </c>
      <c r="M12" s="34"/>
      <c r="N12" s="34"/>
      <c r="O12" s="72"/>
      <c r="P12" s="33">
        <v>0</v>
      </c>
      <c r="Q12" s="34">
        <v>0</v>
      </c>
      <c r="R12" s="34">
        <v>0</v>
      </c>
      <c r="S12" s="34">
        <v>0</v>
      </c>
      <c r="T12" s="34">
        <v>0</v>
      </c>
      <c r="U12" s="34"/>
      <c r="V12" s="34"/>
      <c r="W12" s="72"/>
      <c r="X12" s="244"/>
      <c r="Y12" s="36"/>
      <c r="Z12" s="33">
        <v>21.8</v>
      </c>
      <c r="AA12" s="34">
        <v>23.06</v>
      </c>
      <c r="AB12" s="34">
        <v>23.27</v>
      </c>
      <c r="AC12" s="34">
        <v>22.77</v>
      </c>
      <c r="AD12" s="34">
        <v>22.77</v>
      </c>
      <c r="AE12" s="70"/>
      <c r="AF12" s="70"/>
      <c r="AG12" s="109"/>
      <c r="AH12" s="37">
        <v>5236</v>
      </c>
      <c r="AI12" s="38">
        <v>5428</v>
      </c>
      <c r="AJ12" s="38">
        <v>5436</v>
      </c>
      <c r="AK12" s="38">
        <v>5914</v>
      </c>
      <c r="AL12" s="38">
        <v>5871</v>
      </c>
      <c r="AM12" s="38"/>
      <c r="AN12" s="38"/>
      <c r="AO12" s="129"/>
      <c r="AP12" s="37">
        <v>0</v>
      </c>
      <c r="AQ12" s="38">
        <v>0</v>
      </c>
      <c r="AR12" s="38">
        <v>0</v>
      </c>
      <c r="AS12" s="38">
        <v>0</v>
      </c>
      <c r="AT12" s="38">
        <v>231</v>
      </c>
      <c r="AU12" s="38"/>
      <c r="AV12" s="38"/>
      <c r="AW12" s="39"/>
      <c r="AX12" s="253"/>
      <c r="AY12" s="40">
        <f t="shared" ref="AY12:BF18" si="25">AP12/AH12</f>
        <v>0</v>
      </c>
      <c r="AZ12" s="41">
        <f t="shared" si="25"/>
        <v>0</v>
      </c>
      <c r="BA12" s="41">
        <f t="shared" si="25"/>
        <v>0</v>
      </c>
      <c r="BB12" s="41">
        <f t="shared" si="25"/>
        <v>0</v>
      </c>
      <c r="BC12" s="41">
        <f t="shared" si="25"/>
        <v>3.9345937659683188E-2</v>
      </c>
      <c r="BD12" s="41"/>
      <c r="BE12" s="41"/>
      <c r="BF12" s="130"/>
      <c r="BG12" s="33" t="s">
        <v>188</v>
      </c>
      <c r="BH12" s="43">
        <f t="shared" ref="BH12:BM16" si="26">(AZ12-AY12)*100</f>
        <v>0</v>
      </c>
      <c r="BI12" s="43">
        <f t="shared" si="26"/>
        <v>0</v>
      </c>
      <c r="BJ12" s="43">
        <f t="shared" si="26"/>
        <v>0</v>
      </c>
      <c r="BK12" s="43">
        <f t="shared" si="26"/>
        <v>3.9345937659683186</v>
      </c>
      <c r="BL12" s="43"/>
      <c r="BM12" s="43"/>
      <c r="BN12" s="131"/>
      <c r="BO12" s="40"/>
      <c r="BP12" s="41"/>
      <c r="BQ12" s="41">
        <f>T12/L12</f>
        <v>0</v>
      </c>
      <c r="BR12" s="41"/>
      <c r="BS12" s="41"/>
      <c r="BT12" s="42"/>
      <c r="BU12" s="260"/>
      <c r="BV12" s="260"/>
      <c r="BW12" s="260"/>
      <c r="BX12" s="260"/>
      <c r="BY12" s="290"/>
      <c r="BZ12" s="40"/>
      <c r="CA12" s="42"/>
      <c r="CB12" s="40"/>
      <c r="CC12" s="300"/>
      <c r="CD12" s="324"/>
      <c r="CE12" s="294"/>
      <c r="CF12" s="294"/>
      <c r="CG12" s="300"/>
    </row>
    <row r="13" spans="1:85" x14ac:dyDescent="0.25">
      <c r="A13" s="10">
        <v>15</v>
      </c>
      <c r="B13" s="32" t="s">
        <v>192</v>
      </c>
      <c r="C13" s="33">
        <v>3</v>
      </c>
      <c r="D13" s="34">
        <v>3</v>
      </c>
      <c r="E13" s="34">
        <v>3</v>
      </c>
      <c r="F13" s="34"/>
      <c r="G13" s="34"/>
      <c r="H13" s="35"/>
      <c r="I13" s="36"/>
      <c r="J13" s="33"/>
      <c r="K13" s="34"/>
      <c r="L13" s="34"/>
      <c r="M13" s="34"/>
      <c r="N13" s="34"/>
      <c r="O13" s="72"/>
      <c r="P13" s="33">
        <v>0</v>
      </c>
      <c r="Q13" s="34">
        <v>0</v>
      </c>
      <c r="R13" s="34">
        <v>0</v>
      </c>
      <c r="S13" s="34">
        <v>0</v>
      </c>
      <c r="T13" s="34">
        <v>0</v>
      </c>
      <c r="U13" s="34"/>
      <c r="V13" s="34"/>
      <c r="W13" s="72"/>
      <c r="X13" s="244"/>
      <c r="Y13" s="36"/>
      <c r="Z13" s="33" t="s">
        <v>98</v>
      </c>
      <c r="AA13" s="34" t="s">
        <v>189</v>
      </c>
      <c r="AB13" s="34" t="s">
        <v>189</v>
      </c>
      <c r="AC13" s="34" t="s">
        <v>189</v>
      </c>
      <c r="AD13" s="34" t="s">
        <v>189</v>
      </c>
      <c r="AE13" s="70"/>
      <c r="AF13" s="70"/>
      <c r="AG13" s="109"/>
      <c r="AH13" s="37">
        <v>4567</v>
      </c>
      <c r="AI13" s="38">
        <v>6562</v>
      </c>
      <c r="AJ13" s="38">
        <v>7867</v>
      </c>
      <c r="AK13" s="38">
        <v>7800</v>
      </c>
      <c r="AL13" s="38">
        <v>7782</v>
      </c>
      <c r="AM13" s="38"/>
      <c r="AN13" s="38"/>
      <c r="AO13" s="129"/>
      <c r="AP13" s="37">
        <v>632</v>
      </c>
      <c r="AQ13" s="38">
        <v>427</v>
      </c>
      <c r="AR13" s="38">
        <v>726</v>
      </c>
      <c r="AS13" s="38">
        <v>582</v>
      </c>
      <c r="AT13" s="38">
        <v>1095</v>
      </c>
      <c r="AU13" s="38"/>
      <c r="AV13" s="38"/>
      <c r="AW13" s="39"/>
      <c r="AX13" s="253"/>
      <c r="AY13" s="40">
        <f t="shared" si="25"/>
        <v>0.13838405955769653</v>
      </c>
      <c r="AZ13" s="41">
        <f t="shared" si="25"/>
        <v>6.5071624504724174E-2</v>
      </c>
      <c r="BA13" s="41">
        <f t="shared" si="25"/>
        <v>9.2284225244693027E-2</v>
      </c>
      <c r="BB13" s="41">
        <f t="shared" si="25"/>
        <v>7.4615384615384611E-2</v>
      </c>
      <c r="BC13" s="41">
        <f t="shared" si="25"/>
        <v>0.14070932922127988</v>
      </c>
      <c r="BD13" s="41"/>
      <c r="BE13" s="41"/>
      <c r="BF13" s="130"/>
      <c r="BG13" s="33" t="s">
        <v>188</v>
      </c>
      <c r="BH13" s="43">
        <f t="shared" si="26"/>
        <v>-7.3312435052972358</v>
      </c>
      <c r="BI13" s="43">
        <f t="shared" si="26"/>
        <v>2.7212600739968855</v>
      </c>
      <c r="BJ13" s="43">
        <f t="shared" si="26"/>
        <v>-1.7668840629308415</v>
      </c>
      <c r="BK13" s="43">
        <f t="shared" si="26"/>
        <v>6.6093944605895265</v>
      </c>
      <c r="BL13" s="43"/>
      <c r="BM13" s="43"/>
      <c r="BN13" s="131"/>
      <c r="BO13" s="40"/>
      <c r="BP13" s="41"/>
      <c r="BQ13" s="41"/>
      <c r="BR13" s="41"/>
      <c r="BS13" s="41"/>
      <c r="BT13" s="42"/>
      <c r="BU13" s="260"/>
      <c r="BV13" s="260"/>
      <c r="BW13" s="260"/>
      <c r="BX13" s="260"/>
      <c r="BY13" s="290"/>
      <c r="BZ13" s="40"/>
      <c r="CA13" s="42"/>
      <c r="CB13" s="40" t="s">
        <v>322</v>
      </c>
      <c r="CC13" s="300"/>
      <c r="CD13" s="324"/>
      <c r="CE13" s="294"/>
      <c r="CF13" s="294"/>
      <c r="CG13" s="300"/>
    </row>
    <row r="14" spans="1:85" x14ac:dyDescent="0.25">
      <c r="A14" s="10">
        <v>24</v>
      </c>
      <c r="B14" s="32" t="s">
        <v>357</v>
      </c>
      <c r="C14" s="33">
        <v>0</v>
      </c>
      <c r="D14" s="34">
        <v>0</v>
      </c>
      <c r="E14" s="34">
        <v>0</v>
      </c>
      <c r="F14" s="34">
        <v>0</v>
      </c>
      <c r="G14" s="34">
        <v>0</v>
      </c>
      <c r="H14" s="35">
        <v>0</v>
      </c>
      <c r="I14" s="36">
        <v>2</v>
      </c>
      <c r="J14" s="33">
        <v>11</v>
      </c>
      <c r="K14" s="34">
        <v>11</v>
      </c>
      <c r="L14" s="34">
        <v>10</v>
      </c>
      <c r="M14" s="34">
        <v>17</v>
      </c>
      <c r="N14" s="34">
        <v>6</v>
      </c>
      <c r="O14" s="72">
        <v>9</v>
      </c>
      <c r="P14" s="33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72">
        <v>0</v>
      </c>
      <c r="X14" s="244">
        <v>2</v>
      </c>
      <c r="Y14" s="36">
        <v>2</v>
      </c>
      <c r="Z14" s="33" t="s">
        <v>107</v>
      </c>
      <c r="AA14" s="34" t="s">
        <v>80</v>
      </c>
      <c r="AB14" s="34" t="s">
        <v>74</v>
      </c>
      <c r="AC14" s="34" t="s">
        <v>74</v>
      </c>
      <c r="AD14" s="34" t="s">
        <v>74</v>
      </c>
      <c r="AE14" s="70" t="s">
        <v>121</v>
      </c>
      <c r="AF14" s="70" t="s">
        <v>121</v>
      </c>
      <c r="AG14" s="70" t="s">
        <v>121</v>
      </c>
      <c r="AH14" s="37">
        <v>3723</v>
      </c>
      <c r="AI14" s="38">
        <v>5351</v>
      </c>
      <c r="AJ14" s="38">
        <v>7187</v>
      </c>
      <c r="AK14" s="38">
        <v>7176</v>
      </c>
      <c r="AL14" s="38">
        <v>7003</v>
      </c>
      <c r="AM14" s="38">
        <v>7713</v>
      </c>
      <c r="AN14" s="38">
        <v>7596</v>
      </c>
      <c r="AO14" s="129">
        <v>7554</v>
      </c>
      <c r="AP14" s="37">
        <v>152</v>
      </c>
      <c r="AQ14" s="38">
        <v>331</v>
      </c>
      <c r="AR14" s="38">
        <v>493</v>
      </c>
      <c r="AS14" s="38">
        <v>321</v>
      </c>
      <c r="AT14" s="38">
        <v>1352</v>
      </c>
      <c r="AU14" s="38">
        <v>2318</v>
      </c>
      <c r="AV14" s="38">
        <v>1083</v>
      </c>
      <c r="AW14" s="39">
        <v>435</v>
      </c>
      <c r="AX14" s="253">
        <v>2474</v>
      </c>
      <c r="AY14" s="40">
        <f t="shared" si="25"/>
        <v>4.0827289820037603E-2</v>
      </c>
      <c r="AZ14" s="41">
        <f t="shared" si="25"/>
        <v>6.1857596710895163E-2</v>
      </c>
      <c r="BA14" s="41">
        <f t="shared" si="25"/>
        <v>6.8596076248782528E-2</v>
      </c>
      <c r="BB14" s="41">
        <f t="shared" si="25"/>
        <v>4.4732441471571904E-2</v>
      </c>
      <c r="BC14" s="41">
        <f t="shared" si="25"/>
        <v>0.19306011709267457</v>
      </c>
      <c r="BD14" s="41">
        <f t="shared" si="25"/>
        <v>0.30053157007649423</v>
      </c>
      <c r="BE14" s="41">
        <f t="shared" si="25"/>
        <v>0.14257503949447078</v>
      </c>
      <c r="BF14" s="130">
        <f t="shared" si="25"/>
        <v>5.7585385226370134E-2</v>
      </c>
      <c r="BG14" s="33" t="s">
        <v>188</v>
      </c>
      <c r="BH14" s="43">
        <f t="shared" si="26"/>
        <v>2.103030689085756</v>
      </c>
      <c r="BI14" s="43">
        <f t="shared" si="26"/>
        <v>0.67384795378873652</v>
      </c>
      <c r="BJ14" s="43">
        <f t="shared" si="26"/>
        <v>-2.3863634777210625</v>
      </c>
      <c r="BK14" s="43">
        <f t="shared" si="26"/>
        <v>14.832767562110266</v>
      </c>
      <c r="BL14" s="43">
        <f t="shared" si="26"/>
        <v>10.747145298381966</v>
      </c>
      <c r="BM14" s="43">
        <f t="shared" si="26"/>
        <v>-15.795653058202344</v>
      </c>
      <c r="BN14" s="131">
        <f t="shared" si="22"/>
        <v>-8.4989654268100647</v>
      </c>
      <c r="BO14" s="40">
        <f t="shared" ref="BO14:BT17" si="27">R14/J14</f>
        <v>0</v>
      </c>
      <c r="BP14" s="41">
        <f t="shared" si="27"/>
        <v>0</v>
      </c>
      <c r="BQ14" s="41">
        <f t="shared" si="27"/>
        <v>0</v>
      </c>
      <c r="BR14" s="41">
        <f t="shared" si="27"/>
        <v>0</v>
      </c>
      <c r="BS14" s="41">
        <f t="shared" si="27"/>
        <v>0</v>
      </c>
      <c r="BT14" s="42">
        <f t="shared" si="27"/>
        <v>0</v>
      </c>
      <c r="BU14" s="260">
        <f t="shared" ref="BU14:BU17" si="28">X14/O14</f>
        <v>0.22222222222222221</v>
      </c>
      <c r="BV14" s="260">
        <f t="shared" ref="BV14:BV17" si="29">Y14/O14</f>
        <v>0.22222222222222221</v>
      </c>
      <c r="BW14" s="260">
        <f t="shared" ref="BW14:BW17" si="30">(W14+X14+Y14)/O14</f>
        <v>0.44444444444444442</v>
      </c>
      <c r="BX14" s="260"/>
      <c r="BY14" s="290">
        <f t="shared" ref="BY14:BY16" si="31">(O14-N14)/N14</f>
        <v>0.5</v>
      </c>
      <c r="BZ14" s="40"/>
      <c r="CA14" s="42" t="s">
        <v>322</v>
      </c>
      <c r="CB14" s="40"/>
      <c r="CC14" s="300" t="s">
        <v>322</v>
      </c>
      <c r="CD14" s="324" t="s">
        <v>322</v>
      </c>
      <c r="CE14" s="294"/>
      <c r="CF14" s="294"/>
      <c r="CG14" s="300" t="s">
        <v>322</v>
      </c>
    </row>
    <row r="15" spans="1:85" x14ac:dyDescent="0.25">
      <c r="A15" s="10">
        <v>25</v>
      </c>
      <c r="B15" s="32" t="s">
        <v>117</v>
      </c>
      <c r="C15" s="33">
        <v>0</v>
      </c>
      <c r="D15" s="34">
        <v>0</v>
      </c>
      <c r="E15" s="34">
        <v>0</v>
      </c>
      <c r="F15" s="34">
        <v>5</v>
      </c>
      <c r="G15" s="34">
        <v>5</v>
      </c>
      <c r="H15" s="35">
        <v>0</v>
      </c>
      <c r="I15" s="36">
        <v>5</v>
      </c>
      <c r="J15" s="33">
        <v>68</v>
      </c>
      <c r="K15" s="34">
        <v>72</v>
      </c>
      <c r="L15" s="34">
        <v>78</v>
      </c>
      <c r="M15" s="34">
        <v>44</v>
      </c>
      <c r="N15" s="34">
        <v>37</v>
      </c>
      <c r="O15" s="72">
        <v>39</v>
      </c>
      <c r="P15" s="33">
        <v>5</v>
      </c>
      <c r="Q15" s="34">
        <v>0</v>
      </c>
      <c r="R15" s="34">
        <v>0</v>
      </c>
      <c r="S15" s="34">
        <v>1</v>
      </c>
      <c r="T15" s="34">
        <v>1</v>
      </c>
      <c r="U15" s="34">
        <v>1</v>
      </c>
      <c r="V15" s="34">
        <v>8</v>
      </c>
      <c r="W15" s="72">
        <v>0</v>
      </c>
      <c r="X15" s="244">
        <v>2</v>
      </c>
      <c r="Y15" s="36">
        <v>9</v>
      </c>
      <c r="Z15" s="33" t="s">
        <v>110</v>
      </c>
      <c r="AA15" s="34" t="s">
        <v>113</v>
      </c>
      <c r="AB15" s="34" t="s">
        <v>114</v>
      </c>
      <c r="AC15" s="34" t="s">
        <v>115</v>
      </c>
      <c r="AD15" s="34" t="s">
        <v>115</v>
      </c>
      <c r="AE15" s="34" t="s">
        <v>115</v>
      </c>
      <c r="AF15" s="34">
        <v>41.51</v>
      </c>
      <c r="AG15" s="72">
        <v>41.51</v>
      </c>
      <c r="AH15" s="37">
        <v>34362</v>
      </c>
      <c r="AI15" s="38">
        <v>31860</v>
      </c>
      <c r="AJ15" s="38">
        <v>36520</v>
      </c>
      <c r="AK15" s="38">
        <v>45600</v>
      </c>
      <c r="AL15" s="38">
        <v>46150</v>
      </c>
      <c r="AM15" s="38">
        <v>57784</v>
      </c>
      <c r="AN15" s="38">
        <v>60583</v>
      </c>
      <c r="AO15" s="129">
        <v>60935</v>
      </c>
      <c r="AP15" s="37">
        <v>28486</v>
      </c>
      <c r="AQ15" s="38">
        <v>31541</v>
      </c>
      <c r="AR15" s="38">
        <v>35607</v>
      </c>
      <c r="AS15" s="38">
        <v>41633</v>
      </c>
      <c r="AT15" s="38">
        <v>46611</v>
      </c>
      <c r="AU15" s="38">
        <v>14833</v>
      </c>
      <c r="AV15" s="38">
        <v>9868</v>
      </c>
      <c r="AW15" s="39">
        <v>4673</v>
      </c>
      <c r="AX15" s="253">
        <v>15490</v>
      </c>
      <c r="AY15" s="40">
        <f t="shared" si="25"/>
        <v>0.82899714801233926</v>
      </c>
      <c r="AZ15" s="41">
        <f t="shared" si="25"/>
        <v>0.98998744507219083</v>
      </c>
      <c r="BA15" s="41">
        <f t="shared" si="25"/>
        <v>0.97499999999999998</v>
      </c>
      <c r="BB15" s="41">
        <f t="shared" si="25"/>
        <v>0.91300438596491229</v>
      </c>
      <c r="BC15" s="41">
        <f t="shared" si="25"/>
        <v>1.0099891657638136</v>
      </c>
      <c r="BD15" s="41">
        <f t="shared" si="25"/>
        <v>0.25669735566938945</v>
      </c>
      <c r="BE15" s="41">
        <f t="shared" si="25"/>
        <v>0.16288397735338297</v>
      </c>
      <c r="BF15" s="130">
        <f t="shared" si="25"/>
        <v>7.6688274390744229E-2</v>
      </c>
      <c r="BG15" s="33" t="s">
        <v>188</v>
      </c>
      <c r="BH15" s="43">
        <f t="shared" si="26"/>
        <v>16.099029705985156</v>
      </c>
      <c r="BI15" s="43">
        <f t="shared" si="26"/>
        <v>-1.4987445072190853</v>
      </c>
      <c r="BJ15" s="43">
        <f t="shared" si="26"/>
        <v>-6.1995614035087687</v>
      </c>
      <c r="BK15" s="43">
        <f t="shared" si="26"/>
        <v>9.6984779798901304</v>
      </c>
      <c r="BL15" s="43"/>
      <c r="BM15" s="43">
        <f>(BE15-BD15)*100</f>
        <v>-9.3813378316006482</v>
      </c>
      <c r="BN15" s="131">
        <f t="shared" si="22"/>
        <v>-8.6195702962638752</v>
      </c>
      <c r="BO15" s="40">
        <f t="shared" si="27"/>
        <v>0</v>
      </c>
      <c r="BP15" s="41">
        <f t="shared" si="27"/>
        <v>1.3888888888888888E-2</v>
      </c>
      <c r="BQ15" s="41">
        <f t="shared" si="27"/>
        <v>1.282051282051282E-2</v>
      </c>
      <c r="BR15" s="41">
        <f>U15/M15</f>
        <v>2.2727272727272728E-2</v>
      </c>
      <c r="BS15" s="41">
        <f>V15/N15</f>
        <v>0.21621621621621623</v>
      </c>
      <c r="BT15" s="42">
        <f t="shared" si="27"/>
        <v>0</v>
      </c>
      <c r="BU15" s="260">
        <f t="shared" si="28"/>
        <v>5.128205128205128E-2</v>
      </c>
      <c r="BV15" s="260">
        <f t="shared" si="29"/>
        <v>0.23076923076923078</v>
      </c>
      <c r="BW15" s="260">
        <f t="shared" si="30"/>
        <v>0.28205128205128205</v>
      </c>
      <c r="BX15" s="260">
        <f t="shared" ref="BX15" si="32">(AG15-AF15)/AF15</f>
        <v>0</v>
      </c>
      <c r="BY15" s="290">
        <f t="shared" si="31"/>
        <v>5.4054054054054057E-2</v>
      </c>
      <c r="BZ15" s="40"/>
      <c r="CA15" s="42" t="s">
        <v>322</v>
      </c>
      <c r="CB15" s="40"/>
      <c r="CC15" s="300" t="s">
        <v>322</v>
      </c>
      <c r="CD15" s="324"/>
      <c r="CE15" s="294" t="s">
        <v>322</v>
      </c>
      <c r="CF15" s="294"/>
      <c r="CG15" s="300" t="s">
        <v>322</v>
      </c>
    </row>
    <row r="16" spans="1:85" x14ac:dyDescent="0.25">
      <c r="A16" s="10">
        <v>25</v>
      </c>
      <c r="B16" s="32" t="s">
        <v>118</v>
      </c>
      <c r="C16" s="33">
        <v>0</v>
      </c>
      <c r="D16" s="34">
        <v>0</v>
      </c>
      <c r="E16" s="34">
        <v>0</v>
      </c>
      <c r="F16" s="34"/>
      <c r="G16" s="34">
        <v>0</v>
      </c>
      <c r="H16" s="35">
        <v>0</v>
      </c>
      <c r="I16" s="36">
        <v>4</v>
      </c>
      <c r="J16" s="33">
        <v>2</v>
      </c>
      <c r="K16" s="34">
        <v>4</v>
      </c>
      <c r="L16" s="34">
        <v>5</v>
      </c>
      <c r="M16" s="34"/>
      <c r="N16" s="34">
        <v>7</v>
      </c>
      <c r="O16" s="72">
        <v>7</v>
      </c>
      <c r="P16" s="33">
        <v>0</v>
      </c>
      <c r="Q16" s="34">
        <v>0</v>
      </c>
      <c r="R16" s="34">
        <v>0</v>
      </c>
      <c r="S16" s="34">
        <v>0</v>
      </c>
      <c r="T16" s="34">
        <v>0</v>
      </c>
      <c r="U16" s="34"/>
      <c r="V16" s="34">
        <v>0</v>
      </c>
      <c r="W16" s="72">
        <v>0</v>
      </c>
      <c r="X16" s="244">
        <v>0</v>
      </c>
      <c r="Y16" s="36">
        <v>2</v>
      </c>
      <c r="Z16" s="33" t="s">
        <v>82</v>
      </c>
      <c r="AA16" s="34" t="s">
        <v>72</v>
      </c>
      <c r="AB16" s="34" t="s">
        <v>84</v>
      </c>
      <c r="AC16" s="34" t="s">
        <v>116</v>
      </c>
      <c r="AD16" s="34" t="s">
        <v>116</v>
      </c>
      <c r="AE16" s="70"/>
      <c r="AF16" s="70" t="s">
        <v>154</v>
      </c>
      <c r="AG16" s="70" t="s">
        <v>154</v>
      </c>
      <c r="AH16" s="37">
        <v>2740.22</v>
      </c>
      <c r="AI16" s="38">
        <v>3798.95</v>
      </c>
      <c r="AJ16" s="38">
        <v>4565.0600000000004</v>
      </c>
      <c r="AK16" s="38">
        <v>5430.96</v>
      </c>
      <c r="AL16" s="38">
        <v>5437.78</v>
      </c>
      <c r="AM16" s="38"/>
      <c r="AN16" s="38">
        <v>8266.01</v>
      </c>
      <c r="AO16" s="129">
        <v>8083.65</v>
      </c>
      <c r="AP16" s="37"/>
      <c r="AQ16" s="38"/>
      <c r="AR16" s="38">
        <v>250.67</v>
      </c>
      <c r="AS16" s="38">
        <v>769.84</v>
      </c>
      <c r="AT16" s="38">
        <v>1193.51</v>
      </c>
      <c r="AU16" s="38"/>
      <c r="AV16" s="38">
        <v>981.43</v>
      </c>
      <c r="AW16" s="39">
        <v>1305.75</v>
      </c>
      <c r="AX16" s="253">
        <v>5388.64</v>
      </c>
      <c r="AY16" s="40">
        <f t="shared" si="25"/>
        <v>0</v>
      </c>
      <c r="AZ16" s="41">
        <f t="shared" si="25"/>
        <v>0</v>
      </c>
      <c r="BA16" s="41">
        <f t="shared" si="25"/>
        <v>5.4910559773584569E-2</v>
      </c>
      <c r="BB16" s="41">
        <f t="shared" si="25"/>
        <v>0.14175026146390327</v>
      </c>
      <c r="BC16" s="41">
        <f t="shared" si="25"/>
        <v>0.21948478974875776</v>
      </c>
      <c r="BD16" s="41"/>
      <c r="BE16" s="41">
        <f t="shared" si="25"/>
        <v>0.11873080240648147</v>
      </c>
      <c r="BF16" s="130">
        <f t="shared" si="25"/>
        <v>0.16152975450446272</v>
      </c>
      <c r="BG16" s="33" t="s">
        <v>188</v>
      </c>
      <c r="BH16" s="43"/>
      <c r="BI16" s="43"/>
      <c r="BJ16" s="43">
        <f t="shared" si="26"/>
        <v>8.6839701690318698</v>
      </c>
      <c r="BK16" s="43">
        <f t="shared" si="26"/>
        <v>7.7734528284854498</v>
      </c>
      <c r="BL16" s="43"/>
      <c r="BM16" s="43"/>
      <c r="BN16" s="131">
        <f t="shared" si="22"/>
        <v>4.2798952097981253</v>
      </c>
      <c r="BO16" s="40">
        <f t="shared" si="27"/>
        <v>0</v>
      </c>
      <c r="BP16" s="41">
        <f t="shared" si="27"/>
        <v>0</v>
      </c>
      <c r="BQ16" s="41">
        <f t="shared" si="27"/>
        <v>0</v>
      </c>
      <c r="BR16" s="41"/>
      <c r="BS16" s="41">
        <f>V16/N16</f>
        <v>0</v>
      </c>
      <c r="BT16" s="42">
        <f t="shared" si="27"/>
        <v>0</v>
      </c>
      <c r="BU16" s="260">
        <f t="shared" si="28"/>
        <v>0</v>
      </c>
      <c r="BV16" s="260">
        <f t="shared" si="29"/>
        <v>0.2857142857142857</v>
      </c>
      <c r="BW16" s="260">
        <f t="shared" si="30"/>
        <v>0.2857142857142857</v>
      </c>
      <c r="BX16" s="260">
        <v>0</v>
      </c>
      <c r="BY16" s="290">
        <f t="shared" si="31"/>
        <v>0</v>
      </c>
      <c r="BZ16" s="40"/>
      <c r="CA16" s="42"/>
      <c r="CB16" s="40" t="s">
        <v>322</v>
      </c>
      <c r="CC16" s="300"/>
      <c r="CD16" s="324" t="s">
        <v>322</v>
      </c>
      <c r="CE16" s="294"/>
      <c r="CF16" s="294"/>
      <c r="CG16" s="300" t="s">
        <v>322</v>
      </c>
    </row>
    <row r="17" spans="1:85" x14ac:dyDescent="0.25">
      <c r="A17" s="10">
        <v>25</v>
      </c>
      <c r="B17" s="32" t="s">
        <v>194</v>
      </c>
      <c r="C17" s="33">
        <v>1</v>
      </c>
      <c r="D17" s="34">
        <v>1</v>
      </c>
      <c r="E17" s="34">
        <v>1</v>
      </c>
      <c r="F17" s="34"/>
      <c r="G17" s="34"/>
      <c r="H17" s="35">
        <v>0</v>
      </c>
      <c r="I17" s="36">
        <v>1</v>
      </c>
      <c r="J17" s="33"/>
      <c r="K17" s="34"/>
      <c r="L17" s="34"/>
      <c r="M17" s="34"/>
      <c r="N17" s="34"/>
      <c r="O17" s="72">
        <v>6</v>
      </c>
      <c r="P17" s="33"/>
      <c r="Q17" s="34"/>
      <c r="R17" s="34"/>
      <c r="S17" s="34"/>
      <c r="T17" s="34"/>
      <c r="U17" s="34"/>
      <c r="V17" s="34"/>
      <c r="W17" s="72">
        <v>0</v>
      </c>
      <c r="X17" s="244">
        <v>0</v>
      </c>
      <c r="Y17" s="36">
        <v>1</v>
      </c>
      <c r="Z17" s="33" t="s">
        <v>88</v>
      </c>
      <c r="AA17" s="34" t="s">
        <v>89</v>
      </c>
      <c r="AB17" s="34" t="s">
        <v>89</v>
      </c>
      <c r="AC17" s="34" t="s">
        <v>90</v>
      </c>
      <c r="AD17" s="34" t="s">
        <v>90</v>
      </c>
      <c r="AE17" s="70"/>
      <c r="AF17" s="70"/>
      <c r="AG17" s="109" t="s">
        <v>124</v>
      </c>
      <c r="AH17" s="37">
        <v>1225.3499999999999</v>
      </c>
      <c r="AI17" s="38">
        <v>1600.53</v>
      </c>
      <c r="AJ17" s="38">
        <v>1978.76</v>
      </c>
      <c r="AK17" s="38">
        <v>1978.76</v>
      </c>
      <c r="AL17" s="38">
        <v>2283.12</v>
      </c>
      <c r="AM17" s="38"/>
      <c r="AN17" s="38"/>
      <c r="AO17" s="129">
        <v>1869.53</v>
      </c>
      <c r="AP17" s="37"/>
      <c r="AQ17" s="38"/>
      <c r="AR17" s="38"/>
      <c r="AS17" s="38"/>
      <c r="AT17" s="38"/>
      <c r="AU17" s="38"/>
      <c r="AV17" s="38"/>
      <c r="AW17" s="39">
        <v>266.97000000000003</v>
      </c>
      <c r="AX17" s="253">
        <v>266.97000000000003</v>
      </c>
      <c r="AY17" s="40">
        <f t="shared" si="25"/>
        <v>0</v>
      </c>
      <c r="AZ17" s="41">
        <f t="shared" si="25"/>
        <v>0</v>
      </c>
      <c r="BA17" s="41">
        <f t="shared" si="25"/>
        <v>0</v>
      </c>
      <c r="BB17" s="41">
        <f t="shared" si="25"/>
        <v>0</v>
      </c>
      <c r="BC17" s="41">
        <f t="shared" si="25"/>
        <v>0</v>
      </c>
      <c r="BD17" s="41"/>
      <c r="BE17" s="41"/>
      <c r="BF17" s="130">
        <f t="shared" si="25"/>
        <v>0.14280059694147729</v>
      </c>
      <c r="BG17" s="33" t="s">
        <v>188</v>
      </c>
      <c r="BH17" s="43"/>
      <c r="BI17" s="43"/>
      <c r="BJ17" s="43"/>
      <c r="BK17" s="43"/>
      <c r="BL17" s="43"/>
      <c r="BM17" s="43"/>
      <c r="BN17" s="131"/>
      <c r="BO17" s="40"/>
      <c r="BP17" s="41"/>
      <c r="BQ17" s="41"/>
      <c r="BR17" s="41"/>
      <c r="BS17" s="41"/>
      <c r="BT17" s="42">
        <f t="shared" si="27"/>
        <v>0</v>
      </c>
      <c r="BU17" s="260">
        <f t="shared" si="28"/>
        <v>0</v>
      </c>
      <c r="BV17" s="260">
        <f t="shared" si="29"/>
        <v>0.16666666666666666</v>
      </c>
      <c r="BW17" s="260">
        <f t="shared" si="30"/>
        <v>0.16666666666666666</v>
      </c>
      <c r="BX17" s="260"/>
      <c r="BY17" s="290"/>
      <c r="BZ17" s="40"/>
      <c r="CA17" s="42"/>
      <c r="CB17" s="40"/>
      <c r="CC17" s="300"/>
      <c r="CD17" s="337" t="s">
        <v>322</v>
      </c>
      <c r="CE17" s="338"/>
      <c r="CF17" s="338" t="s">
        <v>322</v>
      </c>
      <c r="CG17" s="300"/>
    </row>
    <row r="18" spans="1:85" x14ac:dyDescent="0.25">
      <c r="A18" s="10">
        <v>25</v>
      </c>
      <c r="B18" s="32" t="s">
        <v>195</v>
      </c>
      <c r="C18" s="33">
        <v>0</v>
      </c>
      <c r="D18" s="34">
        <v>0</v>
      </c>
      <c r="E18" s="34">
        <v>0</v>
      </c>
      <c r="F18" s="34"/>
      <c r="G18" s="34"/>
      <c r="H18" s="35">
        <v>0</v>
      </c>
      <c r="I18" s="36">
        <v>1</v>
      </c>
      <c r="J18" s="33">
        <v>10</v>
      </c>
      <c r="K18" s="34">
        <v>10</v>
      </c>
      <c r="L18" s="34">
        <v>8</v>
      </c>
      <c r="M18" s="34"/>
      <c r="N18" s="34"/>
      <c r="O18" s="72">
        <v>0</v>
      </c>
      <c r="P18" s="33"/>
      <c r="Q18" s="34"/>
      <c r="R18" s="34"/>
      <c r="S18" s="34"/>
      <c r="T18" s="34"/>
      <c r="U18" s="34"/>
      <c r="V18" s="34"/>
      <c r="W18" s="72">
        <v>0</v>
      </c>
      <c r="X18" s="244">
        <v>0</v>
      </c>
      <c r="Y18" s="36">
        <v>0</v>
      </c>
      <c r="Z18" s="33" t="s">
        <v>91</v>
      </c>
      <c r="AA18" s="34" t="s">
        <v>91</v>
      </c>
      <c r="AB18" s="34" t="s">
        <v>90</v>
      </c>
      <c r="AC18" s="34" t="s">
        <v>90</v>
      </c>
      <c r="AD18" s="34" t="s">
        <v>90</v>
      </c>
      <c r="AE18" s="70"/>
      <c r="AF18" s="70"/>
      <c r="AG18" s="109">
        <v>42.76</v>
      </c>
      <c r="AH18" s="37">
        <v>6885.03</v>
      </c>
      <c r="AI18" s="38">
        <v>5356.78</v>
      </c>
      <c r="AJ18" s="38">
        <v>5121.79</v>
      </c>
      <c r="AK18" s="38">
        <v>6746.08</v>
      </c>
      <c r="AL18" s="38">
        <v>6313.85</v>
      </c>
      <c r="AM18" s="38"/>
      <c r="AN18" s="38"/>
      <c r="AO18" s="129">
        <v>1580.33</v>
      </c>
      <c r="AP18" s="37">
        <v>2484.25</v>
      </c>
      <c r="AQ18" s="38">
        <v>343.02</v>
      </c>
      <c r="AR18" s="38"/>
      <c r="AS18" s="38">
        <v>298.14</v>
      </c>
      <c r="AT18" s="38">
        <v>810.67</v>
      </c>
      <c r="AU18" s="38"/>
      <c r="AV18" s="38"/>
      <c r="AW18" s="39">
        <v>67</v>
      </c>
      <c r="AX18" s="253">
        <v>1653.07</v>
      </c>
      <c r="AY18" s="40">
        <f t="shared" si="25"/>
        <v>0.36081905234980821</v>
      </c>
      <c r="AZ18" s="41">
        <f t="shared" si="25"/>
        <v>6.4034737286205512E-2</v>
      </c>
      <c r="BA18" s="41">
        <f t="shared" si="25"/>
        <v>0</v>
      </c>
      <c r="BB18" s="41">
        <f t="shared" si="25"/>
        <v>4.419455446718687E-2</v>
      </c>
      <c r="BC18" s="41">
        <f t="shared" si="25"/>
        <v>0.12839551145497596</v>
      </c>
      <c r="BD18" s="41"/>
      <c r="BE18" s="41"/>
      <c r="BF18" s="130">
        <f t="shared" si="25"/>
        <v>4.2396208386855913E-2</v>
      </c>
      <c r="BG18" s="33" t="s">
        <v>188</v>
      </c>
      <c r="BH18" s="43">
        <f t="shared" ref="BH18:BK18" si="33">(AZ18-AY18)*100</f>
        <v>-29.678431506360269</v>
      </c>
      <c r="BI18" s="43">
        <f t="shared" si="33"/>
        <v>-6.4034737286205514</v>
      </c>
      <c r="BJ18" s="43">
        <f t="shared" si="33"/>
        <v>4.4194554467186871</v>
      </c>
      <c r="BK18" s="43">
        <f t="shared" si="33"/>
        <v>8.4200956987789102</v>
      </c>
      <c r="BL18" s="43"/>
      <c r="BM18" s="43"/>
      <c r="BN18" s="131"/>
      <c r="BO18" s="40">
        <f t="shared" ref="BO18:BQ18" si="34">R18/J18</f>
        <v>0</v>
      </c>
      <c r="BP18" s="41">
        <f t="shared" si="34"/>
        <v>0</v>
      </c>
      <c r="BQ18" s="41">
        <f t="shared" si="34"/>
        <v>0</v>
      </c>
      <c r="BR18" s="41"/>
      <c r="BS18" s="41"/>
      <c r="BT18" s="42"/>
      <c r="BU18" s="260"/>
      <c r="BV18" s="260"/>
      <c r="BW18" s="260"/>
      <c r="BX18" s="260"/>
      <c r="BY18" s="290"/>
      <c r="BZ18" s="40"/>
      <c r="CA18" s="42"/>
      <c r="CB18" s="40"/>
      <c r="CC18" s="300"/>
      <c r="CD18" s="324"/>
      <c r="CE18" s="294" t="s">
        <v>322</v>
      </c>
      <c r="CF18" s="294"/>
      <c r="CG18" s="300" t="s">
        <v>322</v>
      </c>
    </row>
    <row r="19" spans="1:85" x14ac:dyDescent="0.25">
      <c r="A19" s="10">
        <v>29</v>
      </c>
      <c r="B19" s="32" t="s">
        <v>238</v>
      </c>
      <c r="C19" s="33"/>
      <c r="D19" s="34"/>
      <c r="E19" s="34"/>
      <c r="F19" s="34">
        <v>3</v>
      </c>
      <c r="G19" s="34">
        <v>0</v>
      </c>
      <c r="H19" s="35">
        <v>0</v>
      </c>
      <c r="I19" s="36">
        <v>3</v>
      </c>
      <c r="J19" s="33"/>
      <c r="K19" s="34"/>
      <c r="L19" s="34"/>
      <c r="M19" s="34">
        <v>13</v>
      </c>
      <c r="N19" s="34">
        <v>11</v>
      </c>
      <c r="O19" s="72">
        <v>8</v>
      </c>
      <c r="P19" s="33"/>
      <c r="Q19" s="34"/>
      <c r="R19" s="34"/>
      <c r="S19" s="34"/>
      <c r="T19" s="34"/>
      <c r="U19" s="34">
        <v>3</v>
      </c>
      <c r="V19" s="34">
        <v>0</v>
      </c>
      <c r="W19" s="72">
        <v>0</v>
      </c>
      <c r="X19" s="244">
        <v>0</v>
      </c>
      <c r="Y19" s="36">
        <v>0</v>
      </c>
      <c r="Z19" s="33"/>
      <c r="AA19" s="34"/>
      <c r="AB19" s="34"/>
      <c r="AC19" s="34"/>
      <c r="AD19" s="34"/>
      <c r="AE19" s="70">
        <v>26.21</v>
      </c>
      <c r="AF19" s="70">
        <v>28.78</v>
      </c>
      <c r="AG19" s="109">
        <v>27.83</v>
      </c>
      <c r="AH19" s="37"/>
      <c r="AI19" s="38"/>
      <c r="AJ19" s="38"/>
      <c r="AK19" s="38"/>
      <c r="AL19" s="38"/>
      <c r="AM19" s="38">
        <v>21154.74</v>
      </c>
      <c r="AN19" s="38">
        <v>20880.009999999998</v>
      </c>
      <c r="AO19" s="129">
        <v>23457.35</v>
      </c>
      <c r="AP19" s="37"/>
      <c r="AQ19" s="38"/>
      <c r="AR19" s="38"/>
      <c r="AS19" s="38"/>
      <c r="AT19" s="38"/>
      <c r="AU19" s="38">
        <v>4774.12</v>
      </c>
      <c r="AV19" s="38">
        <v>1420.34</v>
      </c>
      <c r="AW19" s="39">
        <v>1555.55</v>
      </c>
      <c r="AX19" s="253">
        <v>4384.04</v>
      </c>
      <c r="AY19" s="40"/>
      <c r="AZ19" s="41"/>
      <c r="BA19" s="41"/>
      <c r="BB19" s="41"/>
      <c r="BC19" s="41"/>
      <c r="BD19" s="41">
        <f t="shared" ref="BD19:BF20" si="35">AU19/AM19</f>
        <v>0.22567613688468871</v>
      </c>
      <c r="BE19" s="41">
        <f t="shared" si="35"/>
        <v>6.8023913781650486E-2</v>
      </c>
      <c r="BF19" s="41">
        <f t="shared" si="35"/>
        <v>6.6313969821825566E-2</v>
      </c>
      <c r="BG19" s="33"/>
      <c r="BH19" s="43"/>
      <c r="BI19" s="43"/>
      <c r="BJ19" s="43"/>
      <c r="BK19" s="43"/>
      <c r="BL19" s="43"/>
      <c r="BM19" s="43">
        <f>(BE19-BD19)*100</f>
        <v>-15.765222310303823</v>
      </c>
      <c r="BN19" s="43">
        <f>(BF19-BE19)*100</f>
        <v>-0.17099439598249194</v>
      </c>
      <c r="BO19" s="40"/>
      <c r="BP19" s="41"/>
      <c r="BQ19" s="41"/>
      <c r="BR19" s="41">
        <f>U19/M19</f>
        <v>0.23076923076923078</v>
      </c>
      <c r="BS19" s="41">
        <f>V19/N19</f>
        <v>0</v>
      </c>
      <c r="BT19" s="41">
        <f>W19/O19</f>
        <v>0</v>
      </c>
      <c r="BU19" s="260">
        <f t="shared" ref="BU19:BU20" si="36">X19/O19</f>
        <v>0</v>
      </c>
      <c r="BV19" s="260">
        <f t="shared" ref="BV19:BV20" si="37">Y19/O19</f>
        <v>0</v>
      </c>
      <c r="BW19" s="260">
        <f t="shared" ref="BW19:BW20" si="38">(W19+X19+Y19)/O19</f>
        <v>0</v>
      </c>
      <c r="BX19" s="260">
        <f t="shared" ref="BX19" si="39">(AG19-AF19)/AF19</f>
        <v>-3.3009034051424697E-2</v>
      </c>
      <c r="BY19" s="290">
        <f t="shared" ref="BY19" si="40">(O19-N19)/N19</f>
        <v>-0.27272727272727271</v>
      </c>
      <c r="BZ19" s="40"/>
      <c r="CA19" s="42" t="s">
        <v>322</v>
      </c>
      <c r="CB19" s="40"/>
      <c r="CC19" s="300" t="s">
        <v>322</v>
      </c>
      <c r="CD19" s="324"/>
      <c r="CE19" s="294" t="s">
        <v>322</v>
      </c>
      <c r="CF19" s="294"/>
      <c r="CG19" s="300" t="s">
        <v>322</v>
      </c>
    </row>
    <row r="20" spans="1:85" s="23" customFormat="1" x14ac:dyDescent="0.25">
      <c r="A20" s="10">
        <v>29</v>
      </c>
      <c r="B20" s="32" t="s">
        <v>226</v>
      </c>
      <c r="C20" s="33">
        <v>0</v>
      </c>
      <c r="D20" s="34">
        <v>5</v>
      </c>
      <c r="E20" s="34">
        <v>5</v>
      </c>
      <c r="F20" s="34"/>
      <c r="G20" s="34"/>
      <c r="H20" s="35">
        <v>5</v>
      </c>
      <c r="I20" s="36">
        <v>0</v>
      </c>
      <c r="J20" s="33">
        <v>0</v>
      </c>
      <c r="K20" s="34">
        <v>16</v>
      </c>
      <c r="L20" s="34">
        <v>25</v>
      </c>
      <c r="M20" s="34"/>
      <c r="N20" s="34"/>
      <c r="O20" s="72">
        <v>27</v>
      </c>
      <c r="P20" s="33">
        <v>0</v>
      </c>
      <c r="Q20" s="34">
        <v>0</v>
      </c>
      <c r="R20" s="34">
        <v>0</v>
      </c>
      <c r="S20" s="34">
        <v>0</v>
      </c>
      <c r="T20" s="34">
        <v>0</v>
      </c>
      <c r="U20" s="34"/>
      <c r="V20" s="34"/>
      <c r="W20" s="72">
        <v>0</v>
      </c>
      <c r="X20" s="244">
        <v>0</v>
      </c>
      <c r="Y20" s="36">
        <v>2</v>
      </c>
      <c r="Z20" s="33">
        <v>18.940000000000001</v>
      </c>
      <c r="AA20" s="34">
        <v>29.69</v>
      </c>
      <c r="AB20" s="34">
        <v>36.119999999999997</v>
      </c>
      <c r="AC20" s="34">
        <v>36.119999999999997</v>
      </c>
      <c r="AD20" s="34">
        <v>36.119999999999997</v>
      </c>
      <c r="AE20" s="70"/>
      <c r="AF20" s="70"/>
      <c r="AG20" s="109">
        <v>37.299999999999997</v>
      </c>
      <c r="AH20" s="37"/>
      <c r="AI20" s="38"/>
      <c r="AJ20" s="38"/>
      <c r="AK20" s="38">
        <v>40334</v>
      </c>
      <c r="AL20" s="38">
        <v>46647</v>
      </c>
      <c r="AM20" s="38"/>
      <c r="AN20" s="38"/>
      <c r="AO20" s="129">
        <v>46730.19</v>
      </c>
      <c r="AP20" s="37"/>
      <c r="AQ20" s="38"/>
      <c r="AR20" s="38"/>
      <c r="AS20" s="38">
        <v>3163</v>
      </c>
      <c r="AT20" s="38">
        <v>7481</v>
      </c>
      <c r="AU20" s="38"/>
      <c r="AV20" s="38"/>
      <c r="AW20" s="39">
        <v>5655.63</v>
      </c>
      <c r="AX20" s="253">
        <v>18703.66</v>
      </c>
      <c r="AY20" s="40"/>
      <c r="AZ20" s="41"/>
      <c r="BA20" s="41"/>
      <c r="BB20" s="41">
        <f>AS20/AK20</f>
        <v>7.8420191401795014E-2</v>
      </c>
      <c r="BC20" s="41">
        <f>AT20/AL20</f>
        <v>0.16037472935022618</v>
      </c>
      <c r="BD20" s="41"/>
      <c r="BE20" s="41"/>
      <c r="BF20" s="41">
        <f t="shared" si="35"/>
        <v>0.12102732730168655</v>
      </c>
      <c r="BG20" s="33"/>
      <c r="BH20" s="43"/>
      <c r="BI20" s="43"/>
      <c r="BJ20" s="43"/>
      <c r="BK20" s="43">
        <f>(BC20-BB20)*100</f>
        <v>8.1954537948431163</v>
      </c>
      <c r="BL20" s="43"/>
      <c r="BM20" s="43"/>
      <c r="BN20" s="131"/>
      <c r="BO20" s="40"/>
      <c r="BP20" s="41">
        <f>S20/K20</f>
        <v>0</v>
      </c>
      <c r="BQ20" s="41">
        <f>T20/L20</f>
        <v>0</v>
      </c>
      <c r="BR20" s="41"/>
      <c r="BS20" s="41"/>
      <c r="BT20" s="41">
        <f t="shared" ref="BT20" si="41">W20/O20</f>
        <v>0</v>
      </c>
      <c r="BU20" s="260">
        <f t="shared" si="36"/>
        <v>0</v>
      </c>
      <c r="BV20" s="260">
        <f t="shared" si="37"/>
        <v>7.407407407407407E-2</v>
      </c>
      <c r="BW20" s="260">
        <f t="shared" si="38"/>
        <v>7.407407407407407E-2</v>
      </c>
      <c r="BX20" s="260"/>
      <c r="BY20" s="290"/>
      <c r="BZ20" s="40"/>
      <c r="CA20" s="42"/>
      <c r="CB20" s="40"/>
      <c r="CC20" s="306"/>
      <c r="CD20" s="330"/>
      <c r="CE20" s="34" t="s">
        <v>322</v>
      </c>
      <c r="CF20" s="34"/>
      <c r="CG20" s="35" t="s">
        <v>322</v>
      </c>
    </row>
    <row r="21" spans="1:85" x14ac:dyDescent="0.25">
      <c r="A21" s="10">
        <v>33</v>
      </c>
      <c r="B21" s="32" t="s">
        <v>264</v>
      </c>
      <c r="C21" s="33">
        <v>8</v>
      </c>
      <c r="D21" s="34">
        <v>8</v>
      </c>
      <c r="E21" s="34">
        <v>7</v>
      </c>
      <c r="F21" s="34">
        <v>7</v>
      </c>
      <c r="G21" s="34">
        <v>7</v>
      </c>
      <c r="H21" s="35">
        <v>0</v>
      </c>
      <c r="I21" s="36">
        <v>6</v>
      </c>
      <c r="J21" s="33">
        <v>10</v>
      </c>
      <c r="K21" s="34">
        <v>16</v>
      </c>
      <c r="L21" s="34">
        <v>21</v>
      </c>
      <c r="M21" s="34">
        <v>19</v>
      </c>
      <c r="N21" s="34">
        <v>15</v>
      </c>
      <c r="O21" s="72">
        <v>17</v>
      </c>
      <c r="P21" s="33">
        <v>0</v>
      </c>
      <c r="Q21" s="34">
        <v>0</v>
      </c>
      <c r="R21" s="34">
        <v>0</v>
      </c>
      <c r="S21" s="34">
        <v>0</v>
      </c>
      <c r="T21" s="34">
        <v>0</v>
      </c>
      <c r="U21" s="34">
        <v>1</v>
      </c>
      <c r="V21" s="34">
        <v>3</v>
      </c>
      <c r="W21" s="72">
        <v>4</v>
      </c>
      <c r="X21" s="244">
        <v>1</v>
      </c>
      <c r="Y21" s="36">
        <v>5</v>
      </c>
      <c r="Z21" s="33"/>
      <c r="AA21" s="34"/>
      <c r="AB21" s="34" t="s">
        <v>120</v>
      </c>
      <c r="AC21" s="34" t="s">
        <v>121</v>
      </c>
      <c r="AD21" s="34" t="s">
        <v>122</v>
      </c>
      <c r="AE21" s="34" t="s">
        <v>122</v>
      </c>
      <c r="AF21" s="34" t="s">
        <v>114</v>
      </c>
      <c r="AG21" s="34" t="s">
        <v>114</v>
      </c>
      <c r="AH21" s="37">
        <v>4722</v>
      </c>
      <c r="AI21" s="38">
        <v>8976</v>
      </c>
      <c r="AJ21" s="38">
        <v>7855</v>
      </c>
      <c r="AK21" s="38">
        <v>13039</v>
      </c>
      <c r="AL21" s="38">
        <v>13566</v>
      </c>
      <c r="AM21" s="38">
        <v>13695</v>
      </c>
      <c r="AN21" s="38">
        <v>13492</v>
      </c>
      <c r="AO21" s="129">
        <v>8433.1200000000008</v>
      </c>
      <c r="AP21" s="37">
        <v>692</v>
      </c>
      <c r="AQ21" s="38">
        <v>596</v>
      </c>
      <c r="AR21" s="38">
        <v>1548</v>
      </c>
      <c r="AS21" s="38">
        <v>3729</v>
      </c>
      <c r="AT21" s="38">
        <v>3419</v>
      </c>
      <c r="AU21" s="38">
        <v>4610</v>
      </c>
      <c r="AV21" s="38">
        <v>2373.14</v>
      </c>
      <c r="AW21" s="39">
        <v>2716.94</v>
      </c>
      <c r="AX21" s="253">
        <v>16806.96</v>
      </c>
      <c r="AY21" s="40">
        <v>0.14654807285048707</v>
      </c>
      <c r="AZ21" s="41">
        <v>6.6399286987522288E-2</v>
      </c>
      <c r="BA21" s="41">
        <v>0.19707192870782941</v>
      </c>
      <c r="BB21" s="41">
        <v>0.28598818927831887</v>
      </c>
      <c r="BC21" s="41">
        <v>0.25202712664012972</v>
      </c>
      <c r="BD21" s="41">
        <v>0.33661920408908363</v>
      </c>
      <c r="BE21" s="41">
        <v>0.17589238067002666</v>
      </c>
      <c r="BF21" s="130">
        <v>0.32217494829908738</v>
      </c>
      <c r="BG21" s="33" t="s">
        <v>188</v>
      </c>
      <c r="BH21" s="43">
        <v>-8.0148785862964775</v>
      </c>
      <c r="BI21" s="43">
        <v>13.067264172030713</v>
      </c>
      <c r="BJ21" s="43">
        <v>8.8916260570489456</v>
      </c>
      <c r="BK21" s="43">
        <v>-3.3961062638189157</v>
      </c>
      <c r="BL21" s="43">
        <v>8.4592077448953908</v>
      </c>
      <c r="BM21" s="43">
        <v>-16.072682341905697</v>
      </c>
      <c r="BN21" s="131">
        <v>14.628256762906073</v>
      </c>
      <c r="BO21" s="40">
        <v>0</v>
      </c>
      <c r="BP21" s="41">
        <v>0</v>
      </c>
      <c r="BQ21" s="41">
        <v>0</v>
      </c>
      <c r="BR21" s="41">
        <v>5.2631578947368418E-2</v>
      </c>
      <c r="BS21" s="41">
        <v>0.2</v>
      </c>
      <c r="BT21" s="42">
        <v>0.23529411764705882</v>
      </c>
      <c r="BU21" s="260">
        <v>5.8823529411764705E-2</v>
      </c>
      <c r="BV21" s="260">
        <v>0.29411764705882354</v>
      </c>
      <c r="BW21" s="260">
        <v>0.58823529411764708</v>
      </c>
      <c r="BX21" s="260">
        <v>0</v>
      </c>
      <c r="BY21" s="290">
        <v>0.13333333333333333</v>
      </c>
      <c r="BZ21" s="40"/>
      <c r="CA21" s="42" t="s">
        <v>322</v>
      </c>
      <c r="CB21" s="40"/>
      <c r="CC21" s="300" t="s">
        <v>322</v>
      </c>
      <c r="CD21" s="324"/>
      <c r="CE21" s="294" t="s">
        <v>322</v>
      </c>
      <c r="CF21" s="294"/>
      <c r="CG21" s="300" t="s">
        <v>322</v>
      </c>
    </row>
    <row r="22" spans="1:85" x14ac:dyDescent="0.25">
      <c r="A22" s="10">
        <v>33</v>
      </c>
      <c r="B22" s="32" t="s">
        <v>131</v>
      </c>
      <c r="C22" s="33">
        <v>0</v>
      </c>
      <c r="D22" s="34">
        <v>0</v>
      </c>
      <c r="E22" s="34">
        <v>0</v>
      </c>
      <c r="F22" s="34">
        <v>1</v>
      </c>
      <c r="G22" s="34">
        <v>1</v>
      </c>
      <c r="H22" s="35"/>
      <c r="I22" s="36"/>
      <c r="J22" s="33">
        <v>6</v>
      </c>
      <c r="K22" s="34">
        <v>8</v>
      </c>
      <c r="L22" s="34">
        <v>10</v>
      </c>
      <c r="M22" s="34">
        <v>10</v>
      </c>
      <c r="N22" s="34">
        <v>10</v>
      </c>
      <c r="O22" s="72"/>
      <c r="P22" s="33">
        <v>0</v>
      </c>
      <c r="Q22" s="34">
        <v>0</v>
      </c>
      <c r="R22" s="34">
        <v>0</v>
      </c>
      <c r="S22" s="34">
        <v>0</v>
      </c>
      <c r="T22" s="34">
        <v>2</v>
      </c>
      <c r="U22" s="34">
        <v>1</v>
      </c>
      <c r="V22" s="34">
        <v>1</v>
      </c>
      <c r="W22" s="72"/>
      <c r="X22" s="244"/>
      <c r="Y22" s="36"/>
      <c r="Z22" s="33" t="s">
        <v>123</v>
      </c>
      <c r="AA22" s="34" t="s">
        <v>123</v>
      </c>
      <c r="AB22" s="34" t="s">
        <v>123</v>
      </c>
      <c r="AC22" s="34" t="s">
        <v>80</v>
      </c>
      <c r="AD22" s="34" t="s">
        <v>80</v>
      </c>
      <c r="AE22" s="34" t="s">
        <v>80</v>
      </c>
      <c r="AF22" s="34" t="s">
        <v>80</v>
      </c>
      <c r="AG22" s="72"/>
      <c r="AH22" s="37">
        <v>1280.46</v>
      </c>
      <c r="AI22" s="38">
        <v>1474.2</v>
      </c>
      <c r="AJ22" s="38">
        <v>1877.03</v>
      </c>
      <c r="AK22" s="38">
        <v>2279.06</v>
      </c>
      <c r="AL22" s="38">
        <v>2166.0500000000002</v>
      </c>
      <c r="AM22" s="38">
        <v>2571.9899999999998</v>
      </c>
      <c r="AN22" s="38">
        <v>2550</v>
      </c>
      <c r="AO22" s="129"/>
      <c r="AP22" s="37">
        <v>529.26</v>
      </c>
      <c r="AQ22" s="38">
        <v>274.12</v>
      </c>
      <c r="AR22" s="38">
        <v>460.59</v>
      </c>
      <c r="AS22" s="38">
        <v>781.03</v>
      </c>
      <c r="AT22" s="38">
        <v>770.79</v>
      </c>
      <c r="AU22" s="38">
        <v>733.34</v>
      </c>
      <c r="AV22" s="38">
        <v>873</v>
      </c>
      <c r="AW22" s="39"/>
      <c r="AX22" s="253"/>
      <c r="AY22" s="40">
        <v>0.4133358324352186</v>
      </c>
      <c r="AZ22" s="41">
        <v>0.1859449192782526</v>
      </c>
      <c r="BA22" s="41">
        <v>0.24538233272776672</v>
      </c>
      <c r="BB22" s="41">
        <v>0.3426983054417172</v>
      </c>
      <c r="BC22" s="41">
        <v>0.35585051129936979</v>
      </c>
      <c r="BD22" s="41">
        <v>0.28512552537140506</v>
      </c>
      <c r="BE22" s="41">
        <v>0.34235294117647058</v>
      </c>
      <c r="BF22" s="130"/>
      <c r="BG22" s="33" t="s">
        <v>188</v>
      </c>
      <c r="BH22" s="43">
        <v>-22.739091315696598</v>
      </c>
      <c r="BI22" s="43">
        <v>5.9437413449514116</v>
      </c>
      <c r="BJ22" s="43">
        <v>9.7315972713950476</v>
      </c>
      <c r="BK22" s="43">
        <v>1.3152205857652588</v>
      </c>
      <c r="BL22" s="43">
        <v>-7.0724985927964727</v>
      </c>
      <c r="BM22" s="43">
        <v>5.7227415805065522</v>
      </c>
      <c r="BN22" s="131"/>
      <c r="BO22" s="40">
        <v>0</v>
      </c>
      <c r="BP22" s="41">
        <v>0</v>
      </c>
      <c r="BQ22" s="41">
        <v>0.2</v>
      </c>
      <c r="BR22" s="41">
        <v>0.1</v>
      </c>
      <c r="BS22" s="41">
        <v>0.1</v>
      </c>
      <c r="BT22" s="42"/>
      <c r="BU22" s="260"/>
      <c r="BV22" s="260"/>
      <c r="BW22" s="260"/>
      <c r="BX22" s="260"/>
      <c r="BY22" s="290"/>
      <c r="BZ22" s="40"/>
      <c r="CA22" s="42" t="s">
        <v>322</v>
      </c>
      <c r="CB22" s="40"/>
      <c r="CC22" s="300" t="s">
        <v>322</v>
      </c>
      <c r="CD22" s="324"/>
      <c r="CE22" s="294"/>
      <c r="CF22" s="294"/>
      <c r="CG22" s="300"/>
    </row>
    <row r="23" spans="1:85" x14ac:dyDescent="0.25">
      <c r="A23" s="10">
        <v>33</v>
      </c>
      <c r="B23" s="32" t="s">
        <v>132</v>
      </c>
      <c r="C23" s="33">
        <v>0</v>
      </c>
      <c r="D23" s="34">
        <v>0</v>
      </c>
      <c r="E23" s="34">
        <v>0</v>
      </c>
      <c r="F23" s="34">
        <v>0</v>
      </c>
      <c r="G23" s="34">
        <v>0</v>
      </c>
      <c r="H23" s="35">
        <v>0</v>
      </c>
      <c r="I23" s="36">
        <v>1</v>
      </c>
      <c r="J23" s="33">
        <v>0</v>
      </c>
      <c r="K23" s="34">
        <v>1</v>
      </c>
      <c r="L23" s="34">
        <v>2</v>
      </c>
      <c r="M23" s="34">
        <v>2</v>
      </c>
      <c r="N23" s="34">
        <v>2</v>
      </c>
      <c r="O23" s="72">
        <v>2</v>
      </c>
      <c r="P23" s="33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72">
        <v>0</v>
      </c>
      <c r="X23" s="244">
        <v>0</v>
      </c>
      <c r="Y23" s="36">
        <v>2</v>
      </c>
      <c r="Z23" s="33" t="s">
        <v>107</v>
      </c>
      <c r="AA23" s="34" t="s">
        <v>124</v>
      </c>
      <c r="AB23" s="34" t="s">
        <v>124</v>
      </c>
      <c r="AC23" s="34" t="s">
        <v>124</v>
      </c>
      <c r="AD23" s="34" t="s">
        <v>124</v>
      </c>
      <c r="AE23" s="34" t="s">
        <v>124</v>
      </c>
      <c r="AF23" s="34" t="s">
        <v>124</v>
      </c>
      <c r="AG23" s="34" t="s">
        <v>124</v>
      </c>
      <c r="AH23" s="37">
        <v>558</v>
      </c>
      <c r="AI23" s="38">
        <v>1132</v>
      </c>
      <c r="AJ23" s="38">
        <v>1221</v>
      </c>
      <c r="AK23" s="38">
        <v>1221</v>
      </c>
      <c r="AL23" s="38">
        <v>1119</v>
      </c>
      <c r="AM23" s="38">
        <v>1088.8699999999999</v>
      </c>
      <c r="AN23" s="38">
        <v>1117</v>
      </c>
      <c r="AO23" s="129">
        <v>856</v>
      </c>
      <c r="AP23" s="37">
        <v>0</v>
      </c>
      <c r="AQ23" s="38">
        <v>0</v>
      </c>
      <c r="AR23" s="38">
        <v>0</v>
      </c>
      <c r="AS23" s="38">
        <v>76</v>
      </c>
      <c r="AT23" s="38">
        <v>499</v>
      </c>
      <c r="AU23" s="38">
        <v>377</v>
      </c>
      <c r="AV23" s="38">
        <v>351</v>
      </c>
      <c r="AW23" s="39">
        <v>131</v>
      </c>
      <c r="AX23" s="253">
        <v>1100</v>
      </c>
      <c r="AY23" s="40">
        <v>0</v>
      </c>
      <c r="AZ23" s="41">
        <v>0</v>
      </c>
      <c r="BA23" s="41">
        <v>0</v>
      </c>
      <c r="BB23" s="41">
        <v>6.2244062244062245E-2</v>
      </c>
      <c r="BC23" s="41">
        <v>0.44593386952636282</v>
      </c>
      <c r="BD23" s="41">
        <v>0.34623049583513188</v>
      </c>
      <c r="BE23" s="41">
        <v>0.31423455684870188</v>
      </c>
      <c r="BF23" s="130">
        <v>0.1530373831775701</v>
      </c>
      <c r="BG23" s="33" t="s">
        <v>188</v>
      </c>
      <c r="BH23" s="43">
        <v>0</v>
      </c>
      <c r="BI23" s="43">
        <v>0</v>
      </c>
      <c r="BJ23" s="43">
        <v>6.2244062244062244</v>
      </c>
      <c r="BK23" s="43">
        <v>38.368980728230056</v>
      </c>
      <c r="BL23" s="43">
        <v>-9.9703373691230937</v>
      </c>
      <c r="BM23" s="43">
        <v>-3.1995938986429993</v>
      </c>
      <c r="BN23" s="131">
        <v>-16.119717367113179</v>
      </c>
      <c r="BO23" s="40"/>
      <c r="BP23" s="41">
        <v>0</v>
      </c>
      <c r="BQ23" s="41">
        <v>0</v>
      </c>
      <c r="BR23" s="41">
        <v>0</v>
      </c>
      <c r="BS23" s="41">
        <v>0</v>
      </c>
      <c r="BT23" s="42">
        <v>0</v>
      </c>
      <c r="BU23" s="260">
        <v>0</v>
      </c>
      <c r="BV23" s="260">
        <v>1</v>
      </c>
      <c r="BW23" s="260">
        <v>1</v>
      </c>
      <c r="BX23" s="260">
        <v>0</v>
      </c>
      <c r="BY23" s="290">
        <v>0</v>
      </c>
      <c r="BZ23" s="40"/>
      <c r="CA23" s="42" t="s">
        <v>322</v>
      </c>
      <c r="CB23" s="40" t="s">
        <v>322</v>
      </c>
      <c r="CC23" s="300"/>
      <c r="CD23" s="324"/>
      <c r="CE23" s="294" t="s">
        <v>322</v>
      </c>
      <c r="CF23" s="294"/>
      <c r="CG23" s="300" t="s">
        <v>322</v>
      </c>
    </row>
    <row r="24" spans="1:85" x14ac:dyDescent="0.25">
      <c r="A24" s="10">
        <v>33</v>
      </c>
      <c r="B24" s="32" t="s">
        <v>328</v>
      </c>
      <c r="C24" s="33"/>
      <c r="D24" s="34"/>
      <c r="E24" s="34"/>
      <c r="F24" s="34"/>
      <c r="G24" s="34"/>
      <c r="H24" s="35">
        <v>1</v>
      </c>
      <c r="I24" s="36">
        <v>0</v>
      </c>
      <c r="J24" s="33"/>
      <c r="K24" s="34"/>
      <c r="L24" s="34"/>
      <c r="M24" s="34"/>
      <c r="N24" s="34"/>
      <c r="O24" s="72">
        <v>12</v>
      </c>
      <c r="P24" s="33"/>
      <c r="Q24" s="34"/>
      <c r="R24" s="34"/>
      <c r="S24" s="34"/>
      <c r="T24" s="34"/>
      <c r="U24" s="34"/>
      <c r="V24" s="34"/>
      <c r="W24" s="72">
        <v>4</v>
      </c>
      <c r="X24" s="244">
        <v>0</v>
      </c>
      <c r="Y24" s="36">
        <v>2</v>
      </c>
      <c r="Z24" s="33"/>
      <c r="AA24" s="34"/>
      <c r="AB24" s="34"/>
      <c r="AC24" s="34"/>
      <c r="AD24" s="34"/>
      <c r="AE24" s="34"/>
      <c r="AF24" s="34"/>
      <c r="AG24" s="72" t="s">
        <v>121</v>
      </c>
      <c r="AH24" s="37"/>
      <c r="AI24" s="38"/>
      <c r="AJ24" s="38"/>
      <c r="AK24" s="38"/>
      <c r="AL24" s="38"/>
      <c r="AM24" s="38"/>
      <c r="AN24" s="38"/>
      <c r="AO24" s="129">
        <v>5681.67</v>
      </c>
      <c r="AP24" s="37"/>
      <c r="AQ24" s="38"/>
      <c r="AR24" s="38"/>
      <c r="AS24" s="38"/>
      <c r="AT24" s="38"/>
      <c r="AU24" s="38"/>
      <c r="AV24" s="38"/>
      <c r="AW24" s="39">
        <v>1127.78</v>
      </c>
      <c r="AX24" s="253">
        <v>2253.42</v>
      </c>
      <c r="AY24" s="40"/>
      <c r="AZ24" s="41"/>
      <c r="BA24" s="41"/>
      <c r="BB24" s="41"/>
      <c r="BC24" s="41"/>
      <c r="BD24" s="41"/>
      <c r="BE24" s="41"/>
      <c r="BF24" s="130">
        <v>0.19849445673543165</v>
      </c>
      <c r="BG24" s="33"/>
      <c r="BH24" s="43"/>
      <c r="BI24" s="43"/>
      <c r="BJ24" s="43"/>
      <c r="BK24" s="43"/>
      <c r="BL24" s="43"/>
      <c r="BM24" s="43"/>
      <c r="BN24" s="131"/>
      <c r="BO24" s="40"/>
      <c r="BP24" s="41"/>
      <c r="BQ24" s="41"/>
      <c r="BR24" s="41"/>
      <c r="BS24" s="41"/>
      <c r="BT24" s="42">
        <v>0.33333333333333331</v>
      </c>
      <c r="BU24" s="260">
        <v>0</v>
      </c>
      <c r="BV24" s="260">
        <v>0.16666666666666666</v>
      </c>
      <c r="BW24" s="260">
        <v>0.5</v>
      </c>
      <c r="BX24" s="260"/>
      <c r="BY24" s="290"/>
      <c r="BZ24" s="40"/>
      <c r="CA24" s="42"/>
      <c r="CB24" s="40"/>
      <c r="CC24" s="300"/>
      <c r="CD24" s="324"/>
      <c r="CE24" s="294" t="s">
        <v>322</v>
      </c>
      <c r="CF24" s="294"/>
      <c r="CG24" s="300" t="s">
        <v>322</v>
      </c>
    </row>
    <row r="25" spans="1:85" x14ac:dyDescent="0.25">
      <c r="A25" s="10">
        <v>33</v>
      </c>
      <c r="B25" s="32" t="s">
        <v>133</v>
      </c>
      <c r="C25" s="33">
        <v>3</v>
      </c>
      <c r="D25" s="34">
        <v>3</v>
      </c>
      <c r="E25" s="34">
        <v>3</v>
      </c>
      <c r="F25" s="34"/>
      <c r="G25" s="34">
        <v>0</v>
      </c>
      <c r="H25" s="35">
        <v>0</v>
      </c>
      <c r="I25" s="36">
        <v>3</v>
      </c>
      <c r="J25" s="33">
        <v>17</v>
      </c>
      <c r="K25" s="34">
        <v>19</v>
      </c>
      <c r="L25" s="34">
        <v>17</v>
      </c>
      <c r="M25" s="34"/>
      <c r="N25" s="34">
        <v>20</v>
      </c>
      <c r="O25" s="72">
        <v>20</v>
      </c>
      <c r="P25" s="33">
        <v>0</v>
      </c>
      <c r="Q25" s="34">
        <v>0</v>
      </c>
      <c r="R25" s="34">
        <v>0</v>
      </c>
      <c r="S25" s="34">
        <v>0</v>
      </c>
      <c r="T25" s="34">
        <v>5</v>
      </c>
      <c r="U25" s="34"/>
      <c r="V25" s="34">
        <v>4</v>
      </c>
      <c r="W25" s="72">
        <v>3</v>
      </c>
      <c r="X25" s="244">
        <v>0</v>
      </c>
      <c r="Y25" s="36">
        <v>3</v>
      </c>
      <c r="Z25" s="33" t="s">
        <v>125</v>
      </c>
      <c r="AA25" s="34" t="s">
        <v>125</v>
      </c>
      <c r="AB25" s="34" t="s">
        <v>125</v>
      </c>
      <c r="AC25" s="34" t="s">
        <v>126</v>
      </c>
      <c r="AD25" s="34" t="s">
        <v>83</v>
      </c>
      <c r="AE25" s="70"/>
      <c r="AF25" s="34" t="s">
        <v>83</v>
      </c>
      <c r="AG25" s="72" t="s">
        <v>113</v>
      </c>
      <c r="AH25" s="37">
        <v>8571</v>
      </c>
      <c r="AI25" s="38">
        <v>9029</v>
      </c>
      <c r="AJ25" s="38">
        <v>9042</v>
      </c>
      <c r="AK25" s="38">
        <v>9687</v>
      </c>
      <c r="AL25" s="38">
        <v>14892</v>
      </c>
      <c r="AM25" s="38"/>
      <c r="AN25" s="38">
        <v>15388</v>
      </c>
      <c r="AO25" s="129">
        <v>15819</v>
      </c>
      <c r="AP25" s="37">
        <v>1907</v>
      </c>
      <c r="AQ25" s="38">
        <v>1908</v>
      </c>
      <c r="AR25" s="38">
        <v>1240</v>
      </c>
      <c r="AS25" s="38">
        <v>2104</v>
      </c>
      <c r="AT25" s="38">
        <v>3544</v>
      </c>
      <c r="AU25" s="38"/>
      <c r="AV25" s="38">
        <v>3009</v>
      </c>
      <c r="AW25" s="39">
        <v>3361</v>
      </c>
      <c r="AX25" s="253">
        <v>7172</v>
      </c>
      <c r="AY25" s="40">
        <v>0.22249445805623613</v>
      </c>
      <c r="AZ25" s="41">
        <v>0.21131908295492302</v>
      </c>
      <c r="BA25" s="41">
        <v>0.13713780137137802</v>
      </c>
      <c r="BB25" s="41">
        <v>0.21719830700939402</v>
      </c>
      <c r="BC25" s="41">
        <v>0.23798012355627182</v>
      </c>
      <c r="BD25" s="41"/>
      <c r="BE25" s="41">
        <v>0.19554198076423188</v>
      </c>
      <c r="BF25" s="130">
        <v>0.21246602187243188</v>
      </c>
      <c r="BG25" s="33" t="s">
        <v>188</v>
      </c>
      <c r="BH25" s="43">
        <v>-1.1175375101313112</v>
      </c>
      <c r="BI25" s="43">
        <v>-7.4181281583545005</v>
      </c>
      <c r="BJ25" s="43">
        <v>8.0060505638016011</v>
      </c>
      <c r="BK25" s="43">
        <v>2.0781816546877803</v>
      </c>
      <c r="BL25" s="43"/>
      <c r="BM25" s="43"/>
      <c r="BN25" s="131">
        <v>1.6924041108200005</v>
      </c>
      <c r="BO25" s="40">
        <v>0</v>
      </c>
      <c r="BP25" s="41">
        <v>0</v>
      </c>
      <c r="BQ25" s="41">
        <v>0.29411764705882354</v>
      </c>
      <c r="BR25" s="41"/>
      <c r="BS25" s="41">
        <v>0.2</v>
      </c>
      <c r="BT25" s="42">
        <v>0.15</v>
      </c>
      <c r="BU25" s="260">
        <v>0</v>
      </c>
      <c r="BV25" s="260">
        <v>0.15</v>
      </c>
      <c r="BW25" s="260">
        <v>0.3</v>
      </c>
      <c r="BX25" s="260"/>
      <c r="BY25" s="290">
        <v>0</v>
      </c>
      <c r="BZ25" s="40"/>
      <c r="CA25" s="42"/>
      <c r="CB25" s="40"/>
      <c r="CC25" s="300" t="s">
        <v>322</v>
      </c>
      <c r="CD25" s="324"/>
      <c r="CE25" s="294" t="s">
        <v>322</v>
      </c>
      <c r="CF25" s="294"/>
      <c r="CG25" s="300" t="s">
        <v>322</v>
      </c>
    </row>
    <row r="26" spans="1:85" x14ac:dyDescent="0.25">
      <c r="A26" s="10">
        <v>33</v>
      </c>
      <c r="B26" s="32" t="s">
        <v>137</v>
      </c>
      <c r="C26" s="33">
        <v>0</v>
      </c>
      <c r="D26" s="34">
        <v>0</v>
      </c>
      <c r="E26" s="34">
        <v>0</v>
      </c>
      <c r="F26" s="34">
        <v>0</v>
      </c>
      <c r="G26" s="34">
        <v>0</v>
      </c>
      <c r="H26" s="35">
        <v>0</v>
      </c>
      <c r="I26" s="36">
        <v>4</v>
      </c>
      <c r="J26" s="33">
        <v>58</v>
      </c>
      <c r="K26" s="34">
        <v>61</v>
      </c>
      <c r="L26" s="34">
        <v>43</v>
      </c>
      <c r="M26" s="34">
        <v>44</v>
      </c>
      <c r="N26" s="34">
        <v>46</v>
      </c>
      <c r="O26" s="72">
        <v>45</v>
      </c>
      <c r="P26" s="33">
        <v>0</v>
      </c>
      <c r="Q26" s="34">
        <v>0</v>
      </c>
      <c r="R26" s="34">
        <v>1</v>
      </c>
      <c r="S26" s="34">
        <v>0</v>
      </c>
      <c r="T26" s="34">
        <v>0</v>
      </c>
      <c r="U26" s="34">
        <v>2</v>
      </c>
      <c r="V26" s="34">
        <v>4</v>
      </c>
      <c r="W26" s="72">
        <v>1</v>
      </c>
      <c r="X26" s="244">
        <v>6</v>
      </c>
      <c r="Y26" s="36">
        <v>5</v>
      </c>
      <c r="Z26" s="33" t="s">
        <v>128</v>
      </c>
      <c r="AA26" s="34" t="s">
        <v>71</v>
      </c>
      <c r="AB26" s="34" t="s">
        <v>129</v>
      </c>
      <c r="AC26" s="34" t="s">
        <v>130</v>
      </c>
      <c r="AD26" s="34" t="s">
        <v>130</v>
      </c>
      <c r="AE26" s="34" t="s">
        <v>130</v>
      </c>
      <c r="AF26" s="34" t="s">
        <v>130</v>
      </c>
      <c r="AG26" s="72" t="s">
        <v>166</v>
      </c>
      <c r="AH26" s="37">
        <v>12548.6</v>
      </c>
      <c r="AI26" s="38">
        <v>11862.5</v>
      </c>
      <c r="AJ26" s="38">
        <v>16102.27</v>
      </c>
      <c r="AK26" s="38">
        <v>17446.2</v>
      </c>
      <c r="AL26" s="38">
        <v>17821.64</v>
      </c>
      <c r="AM26" s="38">
        <v>19308</v>
      </c>
      <c r="AN26" s="38">
        <v>21098.26</v>
      </c>
      <c r="AO26" s="129">
        <v>22543.75</v>
      </c>
      <c r="AP26" s="37">
        <v>3858.63</v>
      </c>
      <c r="AQ26" s="38">
        <v>5285.49</v>
      </c>
      <c r="AR26" s="38">
        <v>3575.88</v>
      </c>
      <c r="AS26" s="38">
        <v>5069.87</v>
      </c>
      <c r="AT26" s="38">
        <v>7647.61</v>
      </c>
      <c r="AU26" s="38">
        <v>3602</v>
      </c>
      <c r="AV26" s="38">
        <v>2040.74</v>
      </c>
      <c r="AW26" s="39">
        <v>6959.93</v>
      </c>
      <c r="AX26" s="253">
        <v>14652.25</v>
      </c>
      <c r="AY26" s="40">
        <v>0.30749485998438075</v>
      </c>
      <c r="AZ26" s="41">
        <v>0.44556290832455214</v>
      </c>
      <c r="BA26" s="41">
        <v>0.22207303690721866</v>
      </c>
      <c r="BB26" s="41">
        <v>0.29060024532562961</v>
      </c>
      <c r="BC26" s="41">
        <v>0.4291193178630025</v>
      </c>
      <c r="BD26" s="41">
        <v>0.18655479593950694</v>
      </c>
      <c r="BE26" s="41">
        <v>9.6725511961649926E-2</v>
      </c>
      <c r="BF26" s="130">
        <v>0.30872991405600225</v>
      </c>
      <c r="BG26" s="33" t="s">
        <v>188</v>
      </c>
      <c r="BH26" s="43">
        <v>13.806804834017139</v>
      </c>
      <c r="BI26" s="43">
        <v>-22.34898714173335</v>
      </c>
      <c r="BJ26" s="43">
        <v>6.8527208418410952</v>
      </c>
      <c r="BK26" s="43">
        <v>13.85190725373729</v>
      </c>
      <c r="BL26" s="43">
        <v>-24.256452192349556</v>
      </c>
      <c r="BM26" s="43">
        <v>-8.9829283977857006</v>
      </c>
      <c r="BN26" s="131">
        <v>21.200440209435236</v>
      </c>
      <c r="BO26" s="40">
        <v>1.7241379310344827E-2</v>
      </c>
      <c r="BP26" s="41">
        <v>0</v>
      </c>
      <c r="BQ26" s="41">
        <v>0</v>
      </c>
      <c r="BR26" s="41">
        <v>4.5454545454545456E-2</v>
      </c>
      <c r="BS26" s="41">
        <v>8.6956521739130432E-2</v>
      </c>
      <c r="BT26" s="42">
        <v>2.2222222222222223E-2</v>
      </c>
      <c r="BU26" s="260">
        <v>0.13333333333333333</v>
      </c>
      <c r="BV26" s="260">
        <v>0.1111111111111111</v>
      </c>
      <c r="BW26" s="260">
        <v>0.26666666666666666</v>
      </c>
      <c r="BX26" s="260"/>
      <c r="BY26" s="290">
        <v>-2.1739130434782608E-2</v>
      </c>
      <c r="BZ26" s="40"/>
      <c r="CA26" s="42" t="s">
        <v>322</v>
      </c>
      <c r="CB26" s="40"/>
      <c r="CC26" s="300" t="s">
        <v>322</v>
      </c>
      <c r="CD26" s="324"/>
      <c r="CE26" s="294" t="s">
        <v>322</v>
      </c>
      <c r="CF26" s="294"/>
      <c r="CG26" s="300" t="s">
        <v>322</v>
      </c>
    </row>
    <row r="27" spans="1:85" x14ac:dyDescent="0.25">
      <c r="A27" s="10">
        <v>36</v>
      </c>
      <c r="B27" s="32" t="s">
        <v>342</v>
      </c>
      <c r="C27" s="33"/>
      <c r="D27" s="34"/>
      <c r="E27" s="34"/>
      <c r="F27" s="34"/>
      <c r="G27" s="34">
        <v>0</v>
      </c>
      <c r="H27" s="35">
        <v>4</v>
      </c>
      <c r="I27" s="36">
        <v>0</v>
      </c>
      <c r="J27" s="33"/>
      <c r="K27" s="34"/>
      <c r="L27" s="34"/>
      <c r="M27" s="34"/>
      <c r="N27" s="34">
        <v>12</v>
      </c>
      <c r="O27" s="72">
        <v>55</v>
      </c>
      <c r="P27" s="33"/>
      <c r="Q27" s="34"/>
      <c r="R27" s="34"/>
      <c r="S27" s="34"/>
      <c r="T27" s="34"/>
      <c r="U27" s="34"/>
      <c r="V27" s="34">
        <v>0</v>
      </c>
      <c r="W27" s="72">
        <v>5</v>
      </c>
      <c r="X27" s="244">
        <v>10</v>
      </c>
      <c r="Y27" s="36">
        <v>2</v>
      </c>
      <c r="Z27" s="33"/>
      <c r="AA27" s="34"/>
      <c r="AB27" s="34"/>
      <c r="AC27" s="34"/>
      <c r="AD27" s="34"/>
      <c r="AE27" s="70"/>
      <c r="AF27" s="70">
        <v>41.66</v>
      </c>
      <c r="AG27" s="109">
        <v>41.66</v>
      </c>
      <c r="AH27" s="37"/>
      <c r="AI27" s="38"/>
      <c r="AJ27" s="38"/>
      <c r="AK27" s="38"/>
      <c r="AL27" s="38"/>
      <c r="AM27" s="38"/>
      <c r="AN27" s="38">
        <v>13263</v>
      </c>
      <c r="AO27" s="129">
        <v>13678</v>
      </c>
      <c r="AP27" s="37"/>
      <c r="AQ27" s="38"/>
      <c r="AR27" s="38"/>
      <c r="AS27" s="38"/>
      <c r="AT27" s="38"/>
      <c r="AU27" s="38"/>
      <c r="AV27" s="38">
        <v>1924</v>
      </c>
      <c r="AW27" s="39">
        <v>4177</v>
      </c>
      <c r="AX27" s="253">
        <v>17204</v>
      </c>
      <c r="AY27" s="40"/>
      <c r="AZ27" s="41"/>
      <c r="BA27" s="41"/>
      <c r="BB27" s="41"/>
      <c r="BC27" s="41"/>
      <c r="BD27" s="41"/>
      <c r="BE27" s="41">
        <f t="shared" ref="BE27:BF29" si="42">AV27/AN27</f>
        <v>0.14506521903038527</v>
      </c>
      <c r="BF27" s="130">
        <f t="shared" si="42"/>
        <v>0.30538090364088316</v>
      </c>
      <c r="BG27" s="33"/>
      <c r="BH27" s="43"/>
      <c r="BI27" s="43"/>
      <c r="BJ27" s="43"/>
      <c r="BK27" s="43"/>
      <c r="BL27" s="43"/>
      <c r="BM27" s="43"/>
      <c r="BN27" s="131">
        <f t="shared" ref="BN27:BN28" si="43">(BF27-BE27)*100</f>
        <v>16.03156846104979</v>
      </c>
      <c r="BO27" s="40"/>
      <c r="BP27" s="41"/>
      <c r="BQ27" s="41"/>
      <c r="BR27" s="41"/>
      <c r="BS27" s="41">
        <f>V27/N27</f>
        <v>0</v>
      </c>
      <c r="BT27" s="42">
        <f t="shared" ref="BT27:BT28" si="44">W27/O27</f>
        <v>9.0909090909090912E-2</v>
      </c>
      <c r="BU27" s="260">
        <f t="shared" ref="BU27:BU28" si="45">X27/O27</f>
        <v>0.18181818181818182</v>
      </c>
      <c r="BV27" s="260">
        <f t="shared" ref="BV27:BV28" si="46">Y27/O27</f>
        <v>3.6363636363636362E-2</v>
      </c>
      <c r="BW27" s="260">
        <f t="shared" ref="BW27:BW28" si="47">(W27+X27+Y27)/O27</f>
        <v>0.30909090909090908</v>
      </c>
      <c r="BX27" s="260">
        <f t="shared" ref="BX27" si="48">(AG27-AF27)/AF27</f>
        <v>0</v>
      </c>
      <c r="BY27" s="290">
        <f t="shared" ref="BY27:BY28" si="49">(O27-N27)/N27</f>
        <v>3.5833333333333335</v>
      </c>
      <c r="BZ27" s="40"/>
      <c r="CA27" s="42"/>
      <c r="CB27" s="40"/>
      <c r="CC27" s="300" t="s">
        <v>322</v>
      </c>
      <c r="CD27" s="324" t="s">
        <v>322</v>
      </c>
      <c r="CE27" s="294"/>
      <c r="CF27" s="294"/>
      <c r="CG27" s="300" t="s">
        <v>322</v>
      </c>
    </row>
    <row r="28" spans="1:85" x14ac:dyDescent="0.25">
      <c r="A28" s="10">
        <v>41</v>
      </c>
      <c r="B28" s="32" t="s">
        <v>270</v>
      </c>
      <c r="C28" s="33"/>
      <c r="D28" s="34"/>
      <c r="E28" s="34"/>
      <c r="F28" s="34"/>
      <c r="G28" s="34">
        <v>0</v>
      </c>
      <c r="H28" s="35">
        <v>0</v>
      </c>
      <c r="I28" s="36">
        <v>3</v>
      </c>
      <c r="J28" s="33"/>
      <c r="K28" s="34"/>
      <c r="L28" s="34"/>
      <c r="M28" s="34"/>
      <c r="N28" s="34">
        <v>18</v>
      </c>
      <c r="O28" s="72">
        <v>36</v>
      </c>
      <c r="P28" s="33"/>
      <c r="Q28" s="34"/>
      <c r="R28" s="34"/>
      <c r="S28" s="34"/>
      <c r="T28" s="34"/>
      <c r="U28" s="34"/>
      <c r="V28" s="34">
        <v>0</v>
      </c>
      <c r="W28" s="72">
        <v>0</v>
      </c>
      <c r="X28" s="244">
        <v>1</v>
      </c>
      <c r="Y28" s="36">
        <v>0</v>
      </c>
      <c r="Z28" s="33"/>
      <c r="AA28" s="34"/>
      <c r="AB28" s="34"/>
      <c r="AC28" s="34"/>
      <c r="AD28" s="34"/>
      <c r="AE28" s="70"/>
      <c r="AF28" s="70" t="s">
        <v>87</v>
      </c>
      <c r="AG28" s="70" t="s">
        <v>87</v>
      </c>
      <c r="AH28" s="37"/>
      <c r="AI28" s="38"/>
      <c r="AJ28" s="38"/>
      <c r="AK28" s="38"/>
      <c r="AL28" s="38"/>
      <c r="AM28" s="38"/>
      <c r="AN28" s="38">
        <v>11420.81</v>
      </c>
      <c r="AO28" s="129">
        <v>6579.18</v>
      </c>
      <c r="AP28" s="37"/>
      <c r="AQ28" s="38"/>
      <c r="AR28" s="38"/>
      <c r="AS28" s="38"/>
      <c r="AT28" s="38"/>
      <c r="AU28" s="38"/>
      <c r="AV28" s="38">
        <v>2428.34</v>
      </c>
      <c r="AW28" s="39">
        <v>2786.81</v>
      </c>
      <c r="AX28" s="253">
        <v>2786.81</v>
      </c>
      <c r="AY28" s="40"/>
      <c r="AZ28" s="41"/>
      <c r="BA28" s="41"/>
      <c r="BB28" s="41"/>
      <c r="BC28" s="41"/>
      <c r="BD28" s="41"/>
      <c r="BE28" s="41">
        <f t="shared" si="42"/>
        <v>0.21262414837476504</v>
      </c>
      <c r="BF28" s="130">
        <f t="shared" si="42"/>
        <v>0.42358014220617157</v>
      </c>
      <c r="BG28" s="33"/>
      <c r="BH28" s="43"/>
      <c r="BI28" s="43"/>
      <c r="BJ28" s="43"/>
      <c r="BK28" s="43"/>
      <c r="BL28" s="43"/>
      <c r="BM28" s="43"/>
      <c r="BN28" s="131">
        <f t="shared" si="43"/>
        <v>21.095599383140655</v>
      </c>
      <c r="BO28" s="40"/>
      <c r="BP28" s="41"/>
      <c r="BQ28" s="41"/>
      <c r="BR28" s="41"/>
      <c r="BS28" s="41">
        <f t="shared" ref="BS28" si="50">V28/N28</f>
        <v>0</v>
      </c>
      <c r="BT28" s="42">
        <f t="shared" si="44"/>
        <v>0</v>
      </c>
      <c r="BU28" s="260">
        <f t="shared" si="45"/>
        <v>2.7777777777777776E-2</v>
      </c>
      <c r="BV28" s="260">
        <f t="shared" si="46"/>
        <v>0</v>
      </c>
      <c r="BW28" s="260">
        <f t="shared" si="47"/>
        <v>2.7777777777777776E-2</v>
      </c>
      <c r="BX28" s="260"/>
      <c r="BY28" s="290">
        <f t="shared" si="49"/>
        <v>1</v>
      </c>
      <c r="BZ28" s="40"/>
      <c r="CA28" s="42"/>
      <c r="CB28" s="40"/>
      <c r="CC28" s="300" t="s">
        <v>322</v>
      </c>
      <c r="CD28" s="324"/>
      <c r="CE28" s="294" t="s">
        <v>322</v>
      </c>
      <c r="CF28" s="294"/>
      <c r="CG28" s="300" t="s">
        <v>322</v>
      </c>
    </row>
    <row r="29" spans="1:85" x14ac:dyDescent="0.25">
      <c r="A29" s="10">
        <v>44</v>
      </c>
      <c r="B29" s="32" t="s">
        <v>240</v>
      </c>
      <c r="C29" s="33"/>
      <c r="D29" s="34"/>
      <c r="E29" s="34"/>
      <c r="F29" s="34">
        <v>4</v>
      </c>
      <c r="G29" s="34">
        <v>4</v>
      </c>
      <c r="H29" s="35"/>
      <c r="I29" s="36"/>
      <c r="J29" s="33"/>
      <c r="K29" s="34"/>
      <c r="L29" s="34"/>
      <c r="M29" s="34">
        <v>29</v>
      </c>
      <c r="N29" s="34">
        <v>27</v>
      </c>
      <c r="O29" s="72"/>
      <c r="P29" s="33"/>
      <c r="Q29" s="34"/>
      <c r="R29" s="34"/>
      <c r="S29" s="34"/>
      <c r="T29" s="34"/>
      <c r="U29" s="34">
        <v>7</v>
      </c>
      <c r="V29" s="34">
        <v>6</v>
      </c>
      <c r="W29" s="72"/>
      <c r="X29" s="244"/>
      <c r="Y29" s="36"/>
      <c r="Z29" s="33"/>
      <c r="AA29" s="34"/>
      <c r="AB29" s="34"/>
      <c r="AC29" s="34"/>
      <c r="AD29" s="34"/>
      <c r="AE29" s="70"/>
      <c r="AF29" s="70"/>
      <c r="AG29" s="109"/>
      <c r="AH29" s="37"/>
      <c r="AI29" s="38"/>
      <c r="AJ29" s="38"/>
      <c r="AK29" s="38"/>
      <c r="AL29" s="38"/>
      <c r="AM29" s="70">
        <v>23182</v>
      </c>
      <c r="AN29" s="70">
        <v>26900</v>
      </c>
      <c r="AO29" s="109"/>
      <c r="AP29" s="37"/>
      <c r="AQ29" s="38"/>
      <c r="AR29" s="38"/>
      <c r="AS29" s="38"/>
      <c r="AT29" s="38"/>
      <c r="AU29" s="38">
        <v>6402</v>
      </c>
      <c r="AV29" s="38">
        <v>8200</v>
      </c>
      <c r="AW29" s="39"/>
      <c r="AX29" s="253"/>
      <c r="AY29" s="40"/>
      <c r="AZ29" s="41"/>
      <c r="BA29" s="41"/>
      <c r="BB29" s="41"/>
      <c r="BC29" s="41"/>
      <c r="BD29" s="41">
        <f t="shared" ref="BD29:BD30" si="51">AU29/AM29</f>
        <v>0.27616253990164785</v>
      </c>
      <c r="BE29" s="41">
        <f t="shared" si="42"/>
        <v>0.30483271375464682</v>
      </c>
      <c r="BF29" s="130"/>
      <c r="BG29" s="33"/>
      <c r="BH29" s="43"/>
      <c r="BI29" s="43"/>
      <c r="BJ29" s="43"/>
      <c r="BK29" s="43"/>
      <c r="BL29" s="43"/>
      <c r="BM29" s="43">
        <f>(BE29-BD29)*100</f>
        <v>2.867017385299897</v>
      </c>
      <c r="BN29" s="131"/>
      <c r="BO29" s="40"/>
      <c r="BP29" s="41"/>
      <c r="BQ29" s="41"/>
      <c r="BR29" s="41">
        <f>U29/M29</f>
        <v>0.2413793103448276</v>
      </c>
      <c r="BS29" s="41">
        <f>V29/N29</f>
        <v>0.22222222222222221</v>
      </c>
      <c r="BT29" s="42"/>
      <c r="BU29" s="260"/>
      <c r="BV29" s="260"/>
      <c r="BW29" s="260"/>
      <c r="BX29" s="260"/>
      <c r="BY29" s="290"/>
      <c r="BZ29" s="40"/>
      <c r="CA29" s="42"/>
      <c r="CB29" s="40"/>
      <c r="CC29" s="300" t="s">
        <v>322</v>
      </c>
      <c r="CD29" s="324"/>
      <c r="CE29" s="294"/>
      <c r="CF29" s="294"/>
      <c r="CG29" s="300"/>
    </row>
    <row r="30" spans="1:85" x14ac:dyDescent="0.25">
      <c r="A30" s="10">
        <v>50</v>
      </c>
      <c r="B30" s="32" t="s">
        <v>361</v>
      </c>
      <c r="C30" s="33">
        <v>3</v>
      </c>
      <c r="D30" s="34">
        <v>3</v>
      </c>
      <c r="E30" s="34">
        <v>3</v>
      </c>
      <c r="F30" s="34">
        <v>6</v>
      </c>
      <c r="G30" s="34"/>
      <c r="H30" s="35"/>
      <c r="I30" s="36"/>
      <c r="J30" s="33">
        <v>3</v>
      </c>
      <c r="K30" s="34">
        <v>3</v>
      </c>
      <c r="L30" s="34">
        <v>3</v>
      </c>
      <c r="M30" s="34">
        <v>3</v>
      </c>
      <c r="N30" s="34"/>
      <c r="O30" s="72"/>
      <c r="P30" s="33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/>
      <c r="W30" s="72"/>
      <c r="X30" s="244"/>
      <c r="Y30" s="36"/>
      <c r="Z30" s="69">
        <v>46.5</v>
      </c>
      <c r="AA30" s="70">
        <v>46.5</v>
      </c>
      <c r="AB30" s="70">
        <v>46.5</v>
      </c>
      <c r="AC30" s="70">
        <v>46.5</v>
      </c>
      <c r="AD30" s="70">
        <v>46.5</v>
      </c>
      <c r="AE30" s="70">
        <v>46.5</v>
      </c>
      <c r="AF30" s="70"/>
      <c r="AG30" s="109"/>
      <c r="AH30" s="37"/>
      <c r="AI30" s="38"/>
      <c r="AJ30" s="38">
        <v>21539.5</v>
      </c>
      <c r="AK30" s="38">
        <v>19771.38</v>
      </c>
      <c r="AL30" s="38">
        <v>20784.189999999999</v>
      </c>
      <c r="AM30" s="38">
        <v>21591.14</v>
      </c>
      <c r="AN30" s="38"/>
      <c r="AO30" s="129"/>
      <c r="AP30" s="37"/>
      <c r="AQ30" s="38"/>
      <c r="AR30" s="38">
        <v>2124.96</v>
      </c>
      <c r="AS30" s="38">
        <v>2131.19</v>
      </c>
      <c r="AT30" s="38">
        <v>4856.2700000000004</v>
      </c>
      <c r="AU30" s="38">
        <v>6037.07</v>
      </c>
      <c r="AV30" s="38"/>
      <c r="AW30" s="39"/>
      <c r="AX30" s="253"/>
      <c r="AY30" s="40"/>
      <c r="AZ30" s="41"/>
      <c r="BA30" s="41">
        <f t="shared" ref="BA30:BC30" si="52">AR30/AJ30</f>
        <v>9.8654100605863645E-2</v>
      </c>
      <c r="BB30" s="41">
        <f t="shared" si="52"/>
        <v>0.10779166654022126</v>
      </c>
      <c r="BC30" s="41">
        <f t="shared" si="52"/>
        <v>0.23365211730647192</v>
      </c>
      <c r="BD30" s="41">
        <f t="shared" si="51"/>
        <v>0.27960867281672019</v>
      </c>
      <c r="BE30" s="41"/>
      <c r="BF30" s="130"/>
      <c r="BG30" s="33" t="s">
        <v>188</v>
      </c>
      <c r="BH30" s="43"/>
      <c r="BI30" s="43"/>
      <c r="BJ30" s="43">
        <f t="shared" ref="BJ30:BL30" si="53">(BB30-BA30)*100</f>
        <v>0.91375659343576188</v>
      </c>
      <c r="BK30" s="43">
        <f t="shared" si="53"/>
        <v>12.586045076625066</v>
      </c>
      <c r="BL30" s="43">
        <f t="shared" si="53"/>
        <v>4.5956555510248274</v>
      </c>
      <c r="BM30" s="43"/>
      <c r="BN30" s="131"/>
      <c r="BO30" s="40">
        <f t="shared" ref="BO30:BQ30" si="54">R30/J30</f>
        <v>0</v>
      </c>
      <c r="BP30" s="41">
        <f t="shared" si="54"/>
        <v>0</v>
      </c>
      <c r="BQ30" s="41">
        <f t="shared" si="54"/>
        <v>0</v>
      </c>
      <c r="BR30" s="41">
        <f>U30/M30</f>
        <v>0</v>
      </c>
      <c r="BS30" s="41"/>
      <c r="BT30" s="42"/>
      <c r="BU30" s="260"/>
      <c r="BV30" s="260"/>
      <c r="BW30" s="260"/>
      <c r="BX30" s="260"/>
      <c r="BY30" s="290"/>
      <c r="BZ30" s="40"/>
      <c r="CA30" s="42" t="s">
        <v>322</v>
      </c>
      <c r="CB30" s="40"/>
      <c r="CC30" s="300"/>
      <c r="CD30" s="324"/>
      <c r="CE30" s="294"/>
      <c r="CF30" s="294"/>
      <c r="CG30" s="300"/>
    </row>
    <row r="31" spans="1:85" x14ac:dyDescent="0.25">
      <c r="A31" s="10">
        <v>52</v>
      </c>
      <c r="B31" s="32" t="s">
        <v>190</v>
      </c>
      <c r="C31" s="33">
        <v>7</v>
      </c>
      <c r="D31" s="34">
        <v>7</v>
      </c>
      <c r="E31" s="34">
        <v>7</v>
      </c>
      <c r="F31" s="34"/>
      <c r="G31" s="34"/>
      <c r="H31" s="35"/>
      <c r="I31" s="36"/>
      <c r="J31" s="33">
        <v>16</v>
      </c>
      <c r="K31" s="34">
        <v>24</v>
      </c>
      <c r="L31" s="34">
        <v>31</v>
      </c>
      <c r="M31" s="34"/>
      <c r="N31" s="34"/>
      <c r="O31" s="72"/>
      <c r="P31" s="33">
        <v>3</v>
      </c>
      <c r="Q31" s="34">
        <v>0</v>
      </c>
      <c r="R31" s="34">
        <v>0</v>
      </c>
      <c r="S31" s="34">
        <v>3</v>
      </c>
      <c r="T31" s="34">
        <v>6</v>
      </c>
      <c r="U31" s="34"/>
      <c r="V31" s="34"/>
      <c r="W31" s="35"/>
      <c r="X31" s="244"/>
      <c r="Y31" s="266"/>
      <c r="Z31" s="33">
        <v>20.94</v>
      </c>
      <c r="AA31" s="34">
        <v>29.03</v>
      </c>
      <c r="AB31" s="34">
        <v>41.44</v>
      </c>
      <c r="AC31" s="34">
        <v>41.44</v>
      </c>
      <c r="AD31" s="34">
        <v>29.95</v>
      </c>
      <c r="AE31" s="34"/>
      <c r="AF31" s="34"/>
      <c r="AG31" s="72"/>
      <c r="AH31" s="37">
        <v>31683</v>
      </c>
      <c r="AI31" s="38">
        <v>30450</v>
      </c>
      <c r="AJ31" s="38">
        <v>38807</v>
      </c>
      <c r="AK31" s="38">
        <v>50021</v>
      </c>
      <c r="AL31" s="38">
        <v>41189</v>
      </c>
      <c r="AM31" s="38"/>
      <c r="AN31" s="38"/>
      <c r="AO31" s="129"/>
      <c r="AP31" s="37">
        <v>830</v>
      </c>
      <c r="AQ31" s="38">
        <v>1210</v>
      </c>
      <c r="AR31" s="38">
        <v>1567</v>
      </c>
      <c r="AS31" s="38">
        <v>6211</v>
      </c>
      <c r="AT31" s="38">
        <v>5853</v>
      </c>
      <c r="AU31" s="38"/>
      <c r="AV31" s="38"/>
      <c r="AW31" s="39"/>
      <c r="AX31" s="253"/>
      <c r="AY31" s="40">
        <f>AP31/AH31</f>
        <v>2.6197014171637788E-2</v>
      </c>
      <c r="AZ31" s="41">
        <f>AQ31/AI31</f>
        <v>3.9737274220032842E-2</v>
      </c>
      <c r="BA31" s="41">
        <f t="shared" ref="BA31:BE39" si="55">AR31/AJ31</f>
        <v>4.0379313010539333E-2</v>
      </c>
      <c r="BB31" s="41">
        <f t="shared" si="55"/>
        <v>0.12416784950320865</v>
      </c>
      <c r="BC31" s="41">
        <f t="shared" si="55"/>
        <v>0.14210104639588239</v>
      </c>
      <c r="BD31" s="41"/>
      <c r="BE31" s="41"/>
      <c r="BF31" s="130"/>
      <c r="BG31" s="33" t="s">
        <v>188</v>
      </c>
      <c r="BH31" s="43">
        <f>(AZ31-AY31)*100</f>
        <v>1.3540260048395054</v>
      </c>
      <c r="BI31" s="43">
        <f>(BA31-AZ31)*100</f>
        <v>6.4203879050649115E-2</v>
      </c>
      <c r="BJ31" s="43">
        <f>(BB31-BA31)*100</f>
        <v>8.3788536492669312</v>
      </c>
      <c r="BK31" s="43">
        <f>(BC31-BB31)*100</f>
        <v>1.793319689267374</v>
      </c>
      <c r="BL31" s="43"/>
      <c r="BM31" s="43"/>
      <c r="BN31" s="131"/>
      <c r="BO31" s="40">
        <f t="shared" ref="BO31:BS35" si="56">R31/J31</f>
        <v>0</v>
      </c>
      <c r="BP31" s="41">
        <f t="shared" si="56"/>
        <v>0.125</v>
      </c>
      <c r="BQ31" s="41">
        <f t="shared" si="56"/>
        <v>0.19354838709677419</v>
      </c>
      <c r="BR31" s="41"/>
      <c r="BS31" s="41"/>
      <c r="BT31" s="42"/>
      <c r="BU31" s="260"/>
      <c r="BV31" s="260"/>
      <c r="BW31" s="260"/>
      <c r="BX31" s="260"/>
      <c r="BY31" s="290"/>
      <c r="BZ31" s="40"/>
      <c r="CA31" s="42"/>
      <c r="CB31" s="310"/>
      <c r="CC31" s="300"/>
      <c r="CD31" s="324"/>
      <c r="CE31" s="294"/>
      <c r="CF31" s="294"/>
      <c r="CG31" s="300"/>
    </row>
    <row r="32" spans="1:85" x14ac:dyDescent="0.25">
      <c r="A32" s="10">
        <v>58</v>
      </c>
      <c r="B32" s="32" t="s">
        <v>196</v>
      </c>
      <c r="C32" s="33">
        <v>0</v>
      </c>
      <c r="D32" s="34">
        <v>0</v>
      </c>
      <c r="E32" s="34">
        <v>0</v>
      </c>
      <c r="F32" s="34">
        <v>0</v>
      </c>
      <c r="G32" s="34"/>
      <c r="H32" s="35"/>
      <c r="I32" s="36"/>
      <c r="J32" s="33">
        <v>0</v>
      </c>
      <c r="K32" s="34">
        <v>17</v>
      </c>
      <c r="L32" s="34">
        <v>26</v>
      </c>
      <c r="M32" s="34">
        <v>18</v>
      </c>
      <c r="N32" s="34"/>
      <c r="O32" s="72"/>
      <c r="P32" s="33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/>
      <c r="W32" s="72"/>
      <c r="X32" s="244"/>
      <c r="Y32" s="36"/>
      <c r="Z32" s="33"/>
      <c r="AA32" s="34"/>
      <c r="AB32" s="34"/>
      <c r="AC32" s="34" t="s">
        <v>107</v>
      </c>
      <c r="AD32" s="34" t="s">
        <v>107</v>
      </c>
      <c r="AE32" s="34" t="s">
        <v>107</v>
      </c>
      <c r="AF32" s="34"/>
      <c r="AG32" s="72"/>
      <c r="AH32" s="37"/>
      <c r="AI32" s="38"/>
      <c r="AJ32" s="38"/>
      <c r="AK32" s="38"/>
      <c r="AL32" s="38">
        <v>6099</v>
      </c>
      <c r="AM32" s="38">
        <v>6151</v>
      </c>
      <c r="AN32" s="38"/>
      <c r="AO32" s="129"/>
      <c r="AP32" s="37"/>
      <c r="AQ32" s="38"/>
      <c r="AR32" s="38"/>
      <c r="AS32" s="38"/>
      <c r="AT32" s="38">
        <v>3387</v>
      </c>
      <c r="AU32" s="38">
        <v>1664</v>
      </c>
      <c r="AV32" s="38"/>
      <c r="AW32" s="39"/>
      <c r="AX32" s="253"/>
      <c r="AY32" s="40"/>
      <c r="AZ32" s="41"/>
      <c r="BA32" s="41"/>
      <c r="BB32" s="41"/>
      <c r="BC32" s="41">
        <f t="shared" si="55"/>
        <v>0.55533694048204618</v>
      </c>
      <c r="BD32" s="41">
        <f t="shared" si="55"/>
        <v>0.2705251178670135</v>
      </c>
      <c r="BE32" s="41"/>
      <c r="BF32" s="130"/>
      <c r="BG32" s="33" t="s">
        <v>188</v>
      </c>
      <c r="BH32" s="43"/>
      <c r="BI32" s="43"/>
      <c r="BJ32" s="43"/>
      <c r="BK32" s="43"/>
      <c r="BL32" s="43"/>
      <c r="BM32" s="43"/>
      <c r="BN32" s="131"/>
      <c r="BO32" s="40"/>
      <c r="BP32" s="41">
        <f t="shared" si="56"/>
        <v>0</v>
      </c>
      <c r="BQ32" s="41">
        <f t="shared" si="56"/>
        <v>0</v>
      </c>
      <c r="BR32" s="41">
        <f t="shared" si="56"/>
        <v>0</v>
      </c>
      <c r="BS32" s="41"/>
      <c r="BT32" s="42"/>
      <c r="BU32" s="260"/>
      <c r="BV32" s="260"/>
      <c r="BW32" s="260"/>
      <c r="BX32" s="260"/>
      <c r="BY32" s="290"/>
      <c r="BZ32" s="40"/>
      <c r="CA32" s="42" t="s">
        <v>322</v>
      </c>
      <c r="CB32" s="40"/>
      <c r="CC32" s="300"/>
      <c r="CD32" s="324"/>
      <c r="CE32" s="294"/>
      <c r="CF32" s="294"/>
      <c r="CG32" s="300"/>
    </row>
    <row r="33" spans="1:85" x14ac:dyDescent="0.25">
      <c r="A33" s="10">
        <v>59</v>
      </c>
      <c r="B33" s="32" t="s">
        <v>197</v>
      </c>
      <c r="C33" s="33">
        <v>1</v>
      </c>
      <c r="D33" s="34">
        <v>1</v>
      </c>
      <c r="E33" s="34">
        <v>1</v>
      </c>
      <c r="F33" s="34">
        <v>0</v>
      </c>
      <c r="G33" s="34">
        <v>0</v>
      </c>
      <c r="H33" s="35">
        <v>0</v>
      </c>
      <c r="I33" s="36">
        <v>3</v>
      </c>
      <c r="J33" s="33">
        <v>12</v>
      </c>
      <c r="K33" s="34">
        <v>19</v>
      </c>
      <c r="L33" s="34">
        <v>25</v>
      </c>
      <c r="M33" s="34">
        <v>35</v>
      </c>
      <c r="N33" s="34">
        <v>44</v>
      </c>
      <c r="O33" s="72">
        <v>27</v>
      </c>
      <c r="P33" s="33">
        <v>0</v>
      </c>
      <c r="Q33" s="34">
        <v>2</v>
      </c>
      <c r="R33" s="34">
        <v>6</v>
      </c>
      <c r="S33" s="34">
        <v>13</v>
      </c>
      <c r="T33" s="34">
        <v>3</v>
      </c>
      <c r="U33" s="34">
        <v>10</v>
      </c>
      <c r="V33" s="34">
        <v>8</v>
      </c>
      <c r="W33" s="72">
        <v>9</v>
      </c>
      <c r="X33" s="244">
        <v>0</v>
      </c>
      <c r="Y33" s="36">
        <v>5</v>
      </c>
      <c r="Z33" s="33"/>
      <c r="AA33" s="34">
        <v>22.79</v>
      </c>
      <c r="AB33" s="34">
        <v>26.82</v>
      </c>
      <c r="AC33" s="34">
        <v>28.82</v>
      </c>
      <c r="AD33" s="34">
        <v>28.82</v>
      </c>
      <c r="AE33" s="34">
        <v>28.82</v>
      </c>
      <c r="AF33" s="34">
        <v>28.82</v>
      </c>
      <c r="AG33" s="72">
        <v>30.86</v>
      </c>
      <c r="AH33" s="37">
        <v>26308</v>
      </c>
      <c r="AI33" s="38">
        <v>27853</v>
      </c>
      <c r="AJ33" s="38">
        <v>35369</v>
      </c>
      <c r="AK33" s="38">
        <v>34736</v>
      </c>
      <c r="AL33" s="38">
        <v>37025</v>
      </c>
      <c r="AM33" s="38">
        <v>43572</v>
      </c>
      <c r="AN33" s="38">
        <v>38432</v>
      </c>
      <c r="AO33" s="129">
        <v>39778</v>
      </c>
      <c r="AP33" s="37">
        <v>661</v>
      </c>
      <c r="AQ33" s="38">
        <v>436</v>
      </c>
      <c r="AR33" s="38">
        <v>686</v>
      </c>
      <c r="AS33" s="38">
        <v>2057</v>
      </c>
      <c r="AT33" s="38">
        <v>3391</v>
      </c>
      <c r="AU33" s="38">
        <v>7616</v>
      </c>
      <c r="AV33" s="38">
        <v>5257</v>
      </c>
      <c r="AW33" s="39">
        <v>4320</v>
      </c>
      <c r="AX33" s="253">
        <v>6420</v>
      </c>
      <c r="AY33" s="40">
        <f t="shared" ref="AY33:BB37" si="57">AP33/AH33</f>
        <v>2.5125437129390301E-2</v>
      </c>
      <c r="AZ33" s="41">
        <f t="shared" si="57"/>
        <v>1.5653610024054861E-2</v>
      </c>
      <c r="BA33" s="41">
        <f t="shared" si="57"/>
        <v>1.9395515847210835E-2</v>
      </c>
      <c r="BB33" s="41">
        <f t="shared" si="57"/>
        <v>5.921810225702441E-2</v>
      </c>
      <c r="BC33" s="41">
        <f t="shared" si="55"/>
        <v>9.1586765698852129E-2</v>
      </c>
      <c r="BD33" s="41">
        <f t="shared" si="55"/>
        <v>0.17479115027999634</v>
      </c>
      <c r="BE33" s="41">
        <f t="shared" si="55"/>
        <v>0.13678705245628642</v>
      </c>
      <c r="BF33" s="130">
        <f t="shared" ref="BF33:BF53" si="58">AW33/AO33</f>
        <v>0.10860274523606013</v>
      </c>
      <c r="BG33" s="33" t="s">
        <v>188</v>
      </c>
      <c r="BH33" s="43">
        <f t="shared" ref="BH33:BM37" si="59">(AZ33-AY33)*100</f>
        <v>-0.94718271053354408</v>
      </c>
      <c r="BI33" s="43">
        <f t="shared" si="59"/>
        <v>0.37419058231559743</v>
      </c>
      <c r="BJ33" s="43">
        <f t="shared" si="59"/>
        <v>3.9822586409813581</v>
      </c>
      <c r="BK33" s="43">
        <f t="shared" si="59"/>
        <v>3.2368663441827721</v>
      </c>
      <c r="BL33" s="43">
        <f t="shared" si="59"/>
        <v>8.3204384581144204</v>
      </c>
      <c r="BM33" s="43">
        <f t="shared" si="59"/>
        <v>-3.8004097823709921</v>
      </c>
      <c r="BN33" s="131">
        <f t="shared" ref="BN33:BN39" si="60">(BF33-BE33)*100</f>
        <v>-2.8184307220226286</v>
      </c>
      <c r="BO33" s="40">
        <f t="shared" ref="BO33:BS37" si="61">R33/J33</f>
        <v>0.5</v>
      </c>
      <c r="BP33" s="41">
        <f t="shared" si="56"/>
        <v>0.68421052631578949</v>
      </c>
      <c r="BQ33" s="41">
        <f t="shared" si="56"/>
        <v>0.12</v>
      </c>
      <c r="BR33" s="41">
        <f t="shared" si="56"/>
        <v>0.2857142857142857</v>
      </c>
      <c r="BS33" s="41">
        <f t="shared" si="56"/>
        <v>0.18181818181818182</v>
      </c>
      <c r="BT33" s="42">
        <f t="shared" ref="BT33:BT51" si="62">W33/O33</f>
        <v>0.33333333333333331</v>
      </c>
      <c r="BU33" s="260">
        <f t="shared" ref="BU33:BU51" si="63">X33/O33</f>
        <v>0</v>
      </c>
      <c r="BV33" s="260">
        <f t="shared" ref="BV33:BV51" si="64">Y33/O33</f>
        <v>0.18518518518518517</v>
      </c>
      <c r="BW33" s="260">
        <f t="shared" ref="BW33:BW51" si="65">(W33+X33+Y33)/O33</f>
        <v>0.51851851851851849</v>
      </c>
      <c r="BX33" s="260">
        <f t="shared" ref="BX33:BX39" si="66">(AG33-AF33)/AF33</f>
        <v>7.078417765440663E-2</v>
      </c>
      <c r="BY33" s="290">
        <f t="shared" ref="BY33:BY39" si="67">(O33-N33)/N33</f>
        <v>-0.38636363636363635</v>
      </c>
      <c r="BZ33" s="40" t="s">
        <v>322</v>
      </c>
      <c r="CA33" s="42"/>
      <c r="CB33" s="40"/>
      <c r="CC33" s="300" t="s">
        <v>322</v>
      </c>
      <c r="CD33" s="324"/>
      <c r="CE33" s="294" t="s">
        <v>322</v>
      </c>
      <c r="CF33" s="294"/>
      <c r="CG33" s="300" t="s">
        <v>322</v>
      </c>
    </row>
    <row r="34" spans="1:85" x14ac:dyDescent="0.25">
      <c r="A34" s="10">
        <v>59</v>
      </c>
      <c r="B34" s="32" t="s">
        <v>202</v>
      </c>
      <c r="C34" s="33">
        <v>0</v>
      </c>
      <c r="D34" s="34">
        <v>0</v>
      </c>
      <c r="E34" s="34">
        <v>0</v>
      </c>
      <c r="F34" s="34"/>
      <c r="G34" s="34"/>
      <c r="H34" s="35"/>
      <c r="I34" s="36"/>
      <c r="J34" s="33">
        <v>4</v>
      </c>
      <c r="K34" s="34">
        <v>10</v>
      </c>
      <c r="L34" s="34">
        <v>9</v>
      </c>
      <c r="M34" s="34"/>
      <c r="N34" s="34"/>
      <c r="O34" s="72"/>
      <c r="P34" s="33">
        <v>0</v>
      </c>
      <c r="Q34" s="34">
        <v>0</v>
      </c>
      <c r="R34" s="34">
        <v>0</v>
      </c>
      <c r="S34" s="34">
        <v>0</v>
      </c>
      <c r="T34" s="34">
        <v>0</v>
      </c>
      <c r="U34" s="34"/>
      <c r="V34" s="34"/>
      <c r="W34" s="72"/>
      <c r="X34" s="244"/>
      <c r="Y34" s="36"/>
      <c r="Z34" s="33" t="s">
        <v>129</v>
      </c>
      <c r="AA34" s="34" t="s">
        <v>129</v>
      </c>
      <c r="AB34" s="34" t="s">
        <v>129</v>
      </c>
      <c r="AC34" s="34" t="s">
        <v>129</v>
      </c>
      <c r="AD34" s="34" t="s">
        <v>129</v>
      </c>
      <c r="AE34" s="70"/>
      <c r="AF34" s="70"/>
      <c r="AG34" s="109"/>
      <c r="AH34" s="37">
        <v>1200</v>
      </c>
      <c r="AI34" s="38">
        <v>1203</v>
      </c>
      <c r="AJ34" s="38">
        <v>1280</v>
      </c>
      <c r="AK34" s="38">
        <v>989</v>
      </c>
      <c r="AL34" s="38">
        <v>1144</v>
      </c>
      <c r="AM34" s="38"/>
      <c r="AN34" s="38"/>
      <c r="AO34" s="129"/>
      <c r="AP34" s="37">
        <v>342</v>
      </c>
      <c r="AQ34" s="38">
        <v>404</v>
      </c>
      <c r="AR34" s="38">
        <v>380</v>
      </c>
      <c r="AS34" s="38">
        <v>654</v>
      </c>
      <c r="AT34" s="38">
        <v>1000</v>
      </c>
      <c r="AU34" s="38"/>
      <c r="AV34" s="38"/>
      <c r="AW34" s="39"/>
      <c r="AX34" s="253"/>
      <c r="AY34" s="40">
        <f t="shared" si="57"/>
        <v>0.28499999999999998</v>
      </c>
      <c r="AZ34" s="41">
        <f t="shared" si="57"/>
        <v>0.33582709891936824</v>
      </c>
      <c r="BA34" s="41">
        <f t="shared" si="57"/>
        <v>0.296875</v>
      </c>
      <c r="BB34" s="41">
        <f t="shared" si="57"/>
        <v>0.66127401415571285</v>
      </c>
      <c r="BC34" s="41">
        <f t="shared" si="55"/>
        <v>0.87412587412587417</v>
      </c>
      <c r="BD34" s="41"/>
      <c r="BE34" s="41"/>
      <c r="BF34" s="130"/>
      <c r="BG34" s="33" t="s">
        <v>188</v>
      </c>
      <c r="BH34" s="43">
        <f t="shared" si="59"/>
        <v>5.0827098919368261</v>
      </c>
      <c r="BI34" s="43">
        <f t="shared" si="59"/>
        <v>-3.8952098919368239</v>
      </c>
      <c r="BJ34" s="43">
        <f t="shared" si="59"/>
        <v>36.439901415571285</v>
      </c>
      <c r="BK34" s="43">
        <f t="shared" si="59"/>
        <v>21.285185997016132</v>
      </c>
      <c r="BL34" s="43"/>
      <c r="BM34" s="43"/>
      <c r="BN34" s="131"/>
      <c r="BO34" s="40">
        <f t="shared" si="61"/>
        <v>0</v>
      </c>
      <c r="BP34" s="41">
        <f t="shared" si="56"/>
        <v>0</v>
      </c>
      <c r="BQ34" s="41">
        <f t="shared" si="56"/>
        <v>0</v>
      </c>
      <c r="BR34" s="41"/>
      <c r="BS34" s="41"/>
      <c r="BT34" s="42"/>
      <c r="BU34" s="260"/>
      <c r="BV34" s="260"/>
      <c r="BW34" s="260"/>
      <c r="BX34" s="260"/>
      <c r="BY34" s="290"/>
      <c r="BZ34" s="40"/>
      <c r="CA34" s="42"/>
      <c r="CB34" s="40"/>
      <c r="CC34" s="300"/>
      <c r="CD34" s="324"/>
      <c r="CE34" s="294"/>
      <c r="CF34" s="294"/>
      <c r="CG34" s="300"/>
    </row>
    <row r="35" spans="1:85" x14ac:dyDescent="0.25">
      <c r="A35" s="10">
        <v>59</v>
      </c>
      <c r="B35" s="32" t="s">
        <v>203</v>
      </c>
      <c r="C35" s="33">
        <v>0</v>
      </c>
      <c r="D35" s="34">
        <v>0</v>
      </c>
      <c r="E35" s="34">
        <v>0</v>
      </c>
      <c r="F35" s="34"/>
      <c r="G35" s="34">
        <v>0</v>
      </c>
      <c r="H35" s="35"/>
      <c r="I35" s="36"/>
      <c r="J35" s="33">
        <v>1</v>
      </c>
      <c r="K35" s="34">
        <v>3</v>
      </c>
      <c r="L35" s="34">
        <v>11</v>
      </c>
      <c r="M35" s="34"/>
      <c r="N35" s="34">
        <v>12</v>
      </c>
      <c r="O35" s="72"/>
      <c r="P35" s="33">
        <v>1</v>
      </c>
      <c r="Q35" s="34">
        <v>0</v>
      </c>
      <c r="R35" s="34">
        <v>0</v>
      </c>
      <c r="S35" s="34">
        <v>0</v>
      </c>
      <c r="T35" s="34">
        <v>0</v>
      </c>
      <c r="U35" s="34"/>
      <c r="V35" s="34">
        <v>0</v>
      </c>
      <c r="W35" s="72"/>
      <c r="X35" s="244"/>
      <c r="Y35" s="36"/>
      <c r="Z35" s="33" t="s">
        <v>96</v>
      </c>
      <c r="AA35" s="34" t="s">
        <v>107</v>
      </c>
      <c r="AB35" s="34" t="s">
        <v>107</v>
      </c>
      <c r="AC35" s="34" t="s">
        <v>107</v>
      </c>
      <c r="AD35" s="34" t="s">
        <v>107</v>
      </c>
      <c r="AE35" s="70" t="s">
        <v>108</v>
      </c>
      <c r="AF35" s="70"/>
      <c r="AG35" s="109"/>
      <c r="AH35" s="37">
        <v>2018</v>
      </c>
      <c r="AI35" s="38">
        <v>2064</v>
      </c>
      <c r="AJ35" s="38">
        <v>2900</v>
      </c>
      <c r="AK35" s="38">
        <v>2775</v>
      </c>
      <c r="AL35" s="38">
        <v>2790</v>
      </c>
      <c r="AM35" s="38"/>
      <c r="AN35" s="38">
        <v>3514</v>
      </c>
      <c r="AO35" s="129"/>
      <c r="AP35" s="37">
        <v>76</v>
      </c>
      <c r="AQ35" s="38">
        <v>0</v>
      </c>
      <c r="AR35" s="38">
        <v>66</v>
      </c>
      <c r="AS35" s="38">
        <v>248</v>
      </c>
      <c r="AT35" s="38">
        <v>778</v>
      </c>
      <c r="AU35" s="38"/>
      <c r="AV35" s="38">
        <v>1051</v>
      </c>
      <c r="AW35" s="39"/>
      <c r="AX35" s="253"/>
      <c r="AY35" s="40">
        <f t="shared" si="57"/>
        <v>3.7661050545094152E-2</v>
      </c>
      <c r="AZ35" s="41">
        <f t="shared" si="57"/>
        <v>0</v>
      </c>
      <c r="BA35" s="41">
        <f t="shared" si="57"/>
        <v>2.2758620689655173E-2</v>
      </c>
      <c r="BB35" s="41">
        <f t="shared" si="57"/>
        <v>8.9369369369369372E-2</v>
      </c>
      <c r="BC35" s="41">
        <f t="shared" si="55"/>
        <v>0.27885304659498206</v>
      </c>
      <c r="BD35" s="41"/>
      <c r="BE35" s="41">
        <f t="shared" ref="BE35:BE37" si="68">AV35/AN35</f>
        <v>0.29908935685828114</v>
      </c>
      <c r="BF35" s="130"/>
      <c r="BG35" s="33" t="s">
        <v>188</v>
      </c>
      <c r="BH35" s="43">
        <f t="shared" si="59"/>
        <v>-3.7661050545094152</v>
      </c>
      <c r="BI35" s="43">
        <f t="shared" si="59"/>
        <v>2.2758620689655173</v>
      </c>
      <c r="BJ35" s="43">
        <f t="shared" si="59"/>
        <v>6.6610748679714202</v>
      </c>
      <c r="BK35" s="43">
        <f t="shared" si="59"/>
        <v>18.948367722561269</v>
      </c>
      <c r="BL35" s="43"/>
      <c r="BM35" s="43"/>
      <c r="BN35" s="131"/>
      <c r="BO35" s="40">
        <f t="shared" si="61"/>
        <v>0</v>
      </c>
      <c r="BP35" s="41">
        <f t="shared" si="56"/>
        <v>0</v>
      </c>
      <c r="BQ35" s="41">
        <f t="shared" si="56"/>
        <v>0</v>
      </c>
      <c r="BR35" s="41"/>
      <c r="BS35" s="41">
        <f>V35/N35</f>
        <v>0</v>
      </c>
      <c r="BT35" s="42"/>
      <c r="BU35" s="260"/>
      <c r="BV35" s="260"/>
      <c r="BW35" s="260"/>
      <c r="BX35" s="260"/>
      <c r="BY35" s="290"/>
      <c r="BZ35" s="40"/>
      <c r="CA35" s="42"/>
      <c r="CB35" s="40"/>
      <c r="CC35" s="300"/>
      <c r="CD35" s="324"/>
      <c r="CE35" s="294"/>
      <c r="CF35" s="294"/>
      <c r="CG35" s="300"/>
    </row>
    <row r="36" spans="1:85" x14ac:dyDescent="0.25">
      <c r="A36" s="10">
        <v>64</v>
      </c>
      <c r="B36" s="32" t="s">
        <v>327</v>
      </c>
      <c r="C36" s="33">
        <v>1</v>
      </c>
      <c r="D36" s="34">
        <v>1</v>
      </c>
      <c r="E36" s="34">
        <v>1</v>
      </c>
      <c r="F36" s="34">
        <v>0</v>
      </c>
      <c r="G36" s="34">
        <v>4</v>
      </c>
      <c r="H36" s="35">
        <v>0</v>
      </c>
      <c r="I36" s="36">
        <v>3</v>
      </c>
      <c r="J36" s="33">
        <v>4</v>
      </c>
      <c r="K36" s="34">
        <v>3</v>
      </c>
      <c r="L36" s="34">
        <v>5</v>
      </c>
      <c r="M36" s="34">
        <v>6</v>
      </c>
      <c r="N36" s="34">
        <v>17</v>
      </c>
      <c r="O36" s="72">
        <v>11</v>
      </c>
      <c r="P36" s="33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72">
        <v>0</v>
      </c>
      <c r="X36" s="244">
        <v>0</v>
      </c>
      <c r="Y36" s="36">
        <v>0</v>
      </c>
      <c r="Z36" s="33">
        <v>7.77</v>
      </c>
      <c r="AA36" s="34">
        <v>15.94</v>
      </c>
      <c r="AB36" s="34">
        <v>18.97</v>
      </c>
      <c r="AC36" s="34">
        <v>15.44</v>
      </c>
      <c r="AD36" s="34">
        <v>15.44</v>
      </c>
      <c r="AE36" s="34">
        <v>15.44</v>
      </c>
      <c r="AF36" s="34">
        <v>15.44</v>
      </c>
      <c r="AG36" s="72" t="s">
        <v>326</v>
      </c>
      <c r="AH36" s="37">
        <v>3485.27</v>
      </c>
      <c r="AI36" s="38">
        <v>3474.25</v>
      </c>
      <c r="AJ36" s="38">
        <v>5561.03</v>
      </c>
      <c r="AK36" s="38">
        <v>6337.48</v>
      </c>
      <c r="AL36" s="38">
        <v>5866.46</v>
      </c>
      <c r="AM36" s="38">
        <v>10535.15</v>
      </c>
      <c r="AN36" s="38">
        <v>12828</v>
      </c>
      <c r="AO36" s="129">
        <v>14925.52</v>
      </c>
      <c r="AP36" s="37">
        <v>449.39</v>
      </c>
      <c r="AQ36" s="38">
        <v>447.02</v>
      </c>
      <c r="AR36" s="38">
        <v>390.25</v>
      </c>
      <c r="AS36" s="38">
        <v>437.16</v>
      </c>
      <c r="AT36" s="38">
        <v>554.62</v>
      </c>
      <c r="AU36" s="38">
        <v>679.35</v>
      </c>
      <c r="AV36" s="38">
        <v>1566</v>
      </c>
      <c r="AW36" s="39">
        <v>92.21</v>
      </c>
      <c r="AX36" s="253">
        <v>1112.07</v>
      </c>
      <c r="AY36" s="40">
        <f t="shared" si="57"/>
        <v>0.12893979519520726</v>
      </c>
      <c r="AZ36" s="41">
        <f t="shared" si="57"/>
        <v>0.12866661869468229</v>
      </c>
      <c r="BA36" s="41">
        <f t="shared" si="57"/>
        <v>7.017584871867262E-2</v>
      </c>
      <c r="BB36" s="41">
        <f t="shared" si="57"/>
        <v>6.8980099345481174E-2</v>
      </c>
      <c r="BC36" s="41">
        <f t="shared" si="55"/>
        <v>9.4540830415616908E-2</v>
      </c>
      <c r="BD36" s="41">
        <f t="shared" si="55"/>
        <v>6.448413169247709E-2</v>
      </c>
      <c r="BE36" s="41">
        <f t="shared" si="68"/>
        <v>0.12207670720299345</v>
      </c>
      <c r="BF36" s="130">
        <f t="shared" si="58"/>
        <v>6.178009208389389E-3</v>
      </c>
      <c r="BG36" s="33" t="s">
        <v>188</v>
      </c>
      <c r="BH36" s="43">
        <f t="shared" si="59"/>
        <v>-2.7317650052496867E-2</v>
      </c>
      <c r="BI36" s="43">
        <f t="shared" si="59"/>
        <v>-5.8490769976009673</v>
      </c>
      <c r="BJ36" s="43">
        <f t="shared" si="59"/>
        <v>-0.11957493731914459</v>
      </c>
      <c r="BK36" s="43">
        <f t="shared" si="59"/>
        <v>2.5560731070135736</v>
      </c>
      <c r="BL36" s="43">
        <f t="shared" si="59"/>
        <v>-3.0056698723139821</v>
      </c>
      <c r="BM36" s="43">
        <f t="shared" si="59"/>
        <v>5.7592575510516362</v>
      </c>
      <c r="BN36" s="131">
        <f t="shared" si="60"/>
        <v>-11.589869799460406</v>
      </c>
      <c r="BO36" s="40">
        <f t="shared" si="61"/>
        <v>0</v>
      </c>
      <c r="BP36" s="41">
        <f t="shared" si="61"/>
        <v>0</v>
      </c>
      <c r="BQ36" s="41">
        <f t="shared" si="61"/>
        <v>0</v>
      </c>
      <c r="BR36" s="41">
        <f t="shared" si="61"/>
        <v>0</v>
      </c>
      <c r="BS36" s="41">
        <f t="shared" si="61"/>
        <v>0</v>
      </c>
      <c r="BT36" s="42">
        <f t="shared" si="62"/>
        <v>0</v>
      </c>
      <c r="BU36" s="260">
        <f t="shared" si="63"/>
        <v>0</v>
      </c>
      <c r="BV36" s="260">
        <f t="shared" si="64"/>
        <v>0</v>
      </c>
      <c r="BW36" s="260">
        <f t="shared" si="65"/>
        <v>0</v>
      </c>
      <c r="BX36" s="260"/>
      <c r="BY36" s="290">
        <f t="shared" si="67"/>
        <v>-0.35294117647058826</v>
      </c>
      <c r="BZ36" s="40"/>
      <c r="CA36" s="42" t="s">
        <v>322</v>
      </c>
      <c r="CB36" s="40"/>
      <c r="CC36" s="300" t="s">
        <v>322</v>
      </c>
      <c r="CD36" s="324"/>
      <c r="CE36" s="294" t="s">
        <v>322</v>
      </c>
      <c r="CF36" s="294"/>
      <c r="CG36" s="300" t="s">
        <v>322</v>
      </c>
    </row>
    <row r="37" spans="1:85" x14ac:dyDescent="0.25">
      <c r="A37" s="10">
        <v>66</v>
      </c>
      <c r="B37" s="32" t="s">
        <v>148</v>
      </c>
      <c r="C37" s="33">
        <v>0</v>
      </c>
      <c r="D37" s="34">
        <v>0</v>
      </c>
      <c r="E37" s="34">
        <v>0</v>
      </c>
      <c r="F37" s="34">
        <v>0</v>
      </c>
      <c r="G37" s="34">
        <v>0</v>
      </c>
      <c r="H37" s="35"/>
      <c r="I37" s="36"/>
      <c r="J37" s="33">
        <v>19</v>
      </c>
      <c r="K37" s="34">
        <v>16</v>
      </c>
      <c r="L37" s="34">
        <v>13</v>
      </c>
      <c r="M37" s="34">
        <v>15</v>
      </c>
      <c r="N37" s="34">
        <v>13</v>
      </c>
      <c r="O37" s="72"/>
      <c r="P37" s="33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72"/>
      <c r="X37" s="244"/>
      <c r="Y37" s="36"/>
      <c r="Z37" s="33"/>
      <c r="AA37" s="34">
        <v>18.670000000000002</v>
      </c>
      <c r="AB37" s="70">
        <v>21.8</v>
      </c>
      <c r="AC37" s="70">
        <v>21.8</v>
      </c>
      <c r="AD37" s="70">
        <v>21.8</v>
      </c>
      <c r="AE37" s="70">
        <v>21.8</v>
      </c>
      <c r="AF37" s="70">
        <v>21.8</v>
      </c>
      <c r="AG37" s="109"/>
      <c r="AH37" s="37">
        <v>8230.39</v>
      </c>
      <c r="AI37" s="38">
        <v>10270.69</v>
      </c>
      <c r="AJ37" s="38">
        <v>12585.08</v>
      </c>
      <c r="AK37" s="38">
        <v>14068.02</v>
      </c>
      <c r="AL37" s="38">
        <v>14277.35</v>
      </c>
      <c r="AM37" s="38">
        <v>13800</v>
      </c>
      <c r="AN37" s="38">
        <v>13400</v>
      </c>
      <c r="AO37" s="129"/>
      <c r="AP37" s="37">
        <v>1946.94</v>
      </c>
      <c r="AQ37" s="38">
        <v>2996.19</v>
      </c>
      <c r="AR37" s="38">
        <v>3315.92</v>
      </c>
      <c r="AS37" s="38">
        <v>4252.38</v>
      </c>
      <c r="AT37" s="38">
        <v>5368.01</v>
      </c>
      <c r="AU37" s="38">
        <v>4506</v>
      </c>
      <c r="AV37" s="38">
        <v>1960</v>
      </c>
      <c r="AW37" s="39"/>
      <c r="AX37" s="253"/>
      <c r="AY37" s="40">
        <f t="shared" si="57"/>
        <v>0.23655501136641158</v>
      </c>
      <c r="AZ37" s="41">
        <f t="shared" si="57"/>
        <v>0.29172236724114931</v>
      </c>
      <c r="BA37" s="41">
        <f t="shared" si="57"/>
        <v>0.26348024803974229</v>
      </c>
      <c r="BB37" s="41">
        <f t="shared" si="57"/>
        <v>0.30227281451121052</v>
      </c>
      <c r="BC37" s="41">
        <f t="shared" si="55"/>
        <v>0.37598083677993466</v>
      </c>
      <c r="BD37" s="41">
        <f t="shared" si="55"/>
        <v>0.32652173913043481</v>
      </c>
      <c r="BE37" s="41">
        <f t="shared" si="68"/>
        <v>0.14626865671641792</v>
      </c>
      <c r="BF37" s="130"/>
      <c r="BG37" s="33" t="s">
        <v>188</v>
      </c>
      <c r="BH37" s="43">
        <f>(AZ37-AY37)*100</f>
        <v>5.5167355874737725</v>
      </c>
      <c r="BI37" s="43">
        <f t="shared" si="59"/>
        <v>-2.8242119201407014</v>
      </c>
      <c r="BJ37" s="43">
        <f t="shared" si="59"/>
        <v>3.8792566471468226</v>
      </c>
      <c r="BK37" s="43">
        <f t="shared" si="59"/>
        <v>7.3708022268724136</v>
      </c>
      <c r="BL37" s="43">
        <f t="shared" si="59"/>
        <v>-4.9459097649499846</v>
      </c>
      <c r="BM37" s="43">
        <f>(BE37-BD37)*100</f>
        <v>-18.025308241401689</v>
      </c>
      <c r="BN37" s="131"/>
      <c r="BO37" s="40">
        <f t="shared" si="61"/>
        <v>0</v>
      </c>
      <c r="BP37" s="41">
        <f t="shared" si="61"/>
        <v>0</v>
      </c>
      <c r="BQ37" s="41">
        <f t="shared" si="61"/>
        <v>0</v>
      </c>
      <c r="BR37" s="41">
        <f t="shared" si="61"/>
        <v>0</v>
      </c>
      <c r="BS37" s="41">
        <f>V37/N37</f>
        <v>0</v>
      </c>
      <c r="BT37" s="42"/>
      <c r="BU37" s="260"/>
      <c r="BV37" s="260"/>
      <c r="BW37" s="260"/>
      <c r="BX37" s="260"/>
      <c r="BY37" s="290"/>
      <c r="BZ37" s="40"/>
      <c r="CA37" s="42" t="s">
        <v>322</v>
      </c>
      <c r="CB37" s="40"/>
      <c r="CC37" s="300" t="s">
        <v>322</v>
      </c>
      <c r="CD37" s="324"/>
      <c r="CE37" s="294"/>
      <c r="CF37" s="294"/>
      <c r="CG37" s="300"/>
    </row>
    <row r="38" spans="1:85" x14ac:dyDescent="0.25">
      <c r="A38" s="10">
        <v>66</v>
      </c>
      <c r="B38" s="71" t="s">
        <v>243</v>
      </c>
      <c r="C38" s="33"/>
      <c r="D38" s="34"/>
      <c r="E38" s="34"/>
      <c r="F38" s="34">
        <v>0</v>
      </c>
      <c r="G38" s="34"/>
      <c r="H38" s="35"/>
      <c r="I38" s="36"/>
      <c r="J38" s="33"/>
      <c r="K38" s="34"/>
      <c r="L38" s="34"/>
      <c r="M38" s="34">
        <v>36</v>
      </c>
      <c r="N38" s="34"/>
      <c r="O38" s="72"/>
      <c r="P38" s="33"/>
      <c r="Q38" s="34"/>
      <c r="R38" s="34"/>
      <c r="S38" s="34"/>
      <c r="T38" s="34"/>
      <c r="U38" s="34">
        <v>0</v>
      </c>
      <c r="V38" s="34"/>
      <c r="W38" s="72"/>
      <c r="X38" s="244"/>
      <c r="Y38" s="36"/>
      <c r="Z38" s="33"/>
      <c r="AA38" s="70"/>
      <c r="AB38" s="34"/>
      <c r="AC38" s="34"/>
      <c r="AD38" s="34"/>
      <c r="AE38" s="70"/>
      <c r="AF38" s="70"/>
      <c r="AG38" s="109"/>
      <c r="AH38" s="37"/>
      <c r="AI38" s="38"/>
      <c r="AJ38" s="38"/>
      <c r="AK38" s="38"/>
      <c r="AL38" s="38"/>
      <c r="AM38" s="38">
        <v>34258</v>
      </c>
      <c r="AN38" s="38"/>
      <c r="AO38" s="129"/>
      <c r="AP38" s="37"/>
      <c r="AQ38" s="38"/>
      <c r="AR38" s="38"/>
      <c r="AS38" s="38"/>
      <c r="AT38" s="38"/>
      <c r="AU38" s="38">
        <v>5667</v>
      </c>
      <c r="AV38" s="38"/>
      <c r="AW38" s="39"/>
      <c r="AX38" s="253"/>
      <c r="AY38" s="40"/>
      <c r="AZ38" s="41"/>
      <c r="BA38" s="41"/>
      <c r="BB38" s="41"/>
      <c r="BC38" s="41"/>
      <c r="BD38" s="41">
        <f t="shared" si="55"/>
        <v>0.16542121548251504</v>
      </c>
      <c r="BE38" s="41"/>
      <c r="BF38" s="130"/>
      <c r="BG38" s="33"/>
      <c r="BH38" s="43"/>
      <c r="BI38" s="43"/>
      <c r="BJ38" s="43"/>
      <c r="BK38" s="43"/>
      <c r="BL38" s="43"/>
      <c r="BM38" s="43"/>
      <c r="BN38" s="131"/>
      <c r="BO38" s="40"/>
      <c r="BP38" s="41"/>
      <c r="BQ38" s="41"/>
      <c r="BR38" s="41">
        <f>U38/M38</f>
        <v>0</v>
      </c>
      <c r="BS38" s="41"/>
      <c r="BT38" s="42"/>
      <c r="BU38" s="260"/>
      <c r="BV38" s="260"/>
      <c r="BW38" s="260"/>
      <c r="BX38" s="260"/>
      <c r="BY38" s="290"/>
      <c r="BZ38" s="40"/>
      <c r="CA38" s="42" t="s">
        <v>322</v>
      </c>
      <c r="CB38" s="40"/>
      <c r="CC38" s="300"/>
      <c r="CD38" s="324"/>
      <c r="CE38" s="294"/>
      <c r="CF38" s="294"/>
      <c r="CG38" s="300"/>
    </row>
    <row r="39" spans="1:85" x14ac:dyDescent="0.25">
      <c r="A39" s="10">
        <v>70</v>
      </c>
      <c r="B39" s="32" t="s">
        <v>151</v>
      </c>
      <c r="C39" s="33">
        <v>0</v>
      </c>
      <c r="D39" s="34">
        <v>0</v>
      </c>
      <c r="E39" s="34">
        <v>0</v>
      </c>
      <c r="F39" s="34">
        <v>3</v>
      </c>
      <c r="G39" s="34">
        <v>3</v>
      </c>
      <c r="H39" s="35">
        <v>0</v>
      </c>
      <c r="I39" s="36">
        <v>3</v>
      </c>
      <c r="J39" s="33">
        <v>1</v>
      </c>
      <c r="K39" s="34">
        <v>7</v>
      </c>
      <c r="L39" s="34">
        <v>13</v>
      </c>
      <c r="M39" s="34">
        <v>18</v>
      </c>
      <c r="N39" s="34">
        <v>12</v>
      </c>
      <c r="O39" s="72">
        <v>16</v>
      </c>
      <c r="P39" s="33"/>
      <c r="Q39" s="34"/>
      <c r="R39" s="34">
        <v>1</v>
      </c>
      <c r="S39" s="34">
        <v>1</v>
      </c>
      <c r="T39" s="34"/>
      <c r="U39" s="34">
        <v>1</v>
      </c>
      <c r="V39" s="34">
        <v>1</v>
      </c>
      <c r="W39" s="72">
        <v>1</v>
      </c>
      <c r="X39" s="244">
        <v>0</v>
      </c>
      <c r="Y39" s="36">
        <v>2</v>
      </c>
      <c r="Z39" s="69">
        <v>22.6</v>
      </c>
      <c r="AA39" s="34">
        <v>32.9</v>
      </c>
      <c r="AB39" s="34">
        <v>46.08</v>
      </c>
      <c r="AC39" s="34">
        <v>39.72</v>
      </c>
      <c r="AD39" s="34">
        <v>39.72</v>
      </c>
      <c r="AE39" s="70">
        <v>39.72</v>
      </c>
      <c r="AF39" s="70">
        <v>39.72</v>
      </c>
      <c r="AG39" s="109">
        <v>42.9</v>
      </c>
      <c r="AH39" s="37">
        <v>9184</v>
      </c>
      <c r="AI39" s="38">
        <v>9907</v>
      </c>
      <c r="AJ39" s="38">
        <v>16094</v>
      </c>
      <c r="AK39" s="38">
        <v>20406</v>
      </c>
      <c r="AL39" s="38">
        <v>19928</v>
      </c>
      <c r="AM39" s="38">
        <v>19618</v>
      </c>
      <c r="AN39" s="38">
        <v>16343</v>
      </c>
      <c r="AO39" s="129">
        <v>18085</v>
      </c>
      <c r="AP39" s="37"/>
      <c r="AQ39" s="38"/>
      <c r="AR39" s="38"/>
      <c r="AS39" s="38">
        <v>936</v>
      </c>
      <c r="AT39" s="38">
        <v>3715</v>
      </c>
      <c r="AU39" s="38">
        <v>3505</v>
      </c>
      <c r="AV39" s="38">
        <v>2028</v>
      </c>
      <c r="AW39" s="39">
        <v>3055</v>
      </c>
      <c r="AX39" s="253">
        <v>5234</v>
      </c>
      <c r="AY39" s="40">
        <f t="shared" ref="AY39:BC44" si="69">AP39/AH39</f>
        <v>0</v>
      </c>
      <c r="AZ39" s="41">
        <f t="shared" si="69"/>
        <v>0</v>
      </c>
      <c r="BA39" s="41">
        <f t="shared" si="69"/>
        <v>0</v>
      </c>
      <c r="BB39" s="41">
        <f t="shared" si="69"/>
        <v>4.5868862099382533E-2</v>
      </c>
      <c r="BC39" s="41">
        <f t="shared" si="69"/>
        <v>0.18642111601766359</v>
      </c>
      <c r="BD39" s="41">
        <f t="shared" si="55"/>
        <v>0.178662452849424</v>
      </c>
      <c r="BE39" s="41">
        <f t="shared" si="55"/>
        <v>0.12408982438964694</v>
      </c>
      <c r="BF39" s="130">
        <f t="shared" si="58"/>
        <v>0.16892452308542991</v>
      </c>
      <c r="BG39" s="33" t="s">
        <v>188</v>
      </c>
      <c r="BH39" s="43"/>
      <c r="BI39" s="43"/>
      <c r="BJ39" s="43">
        <f>(BB39-BA39)*100</f>
        <v>4.5868862099382532</v>
      </c>
      <c r="BK39" s="43">
        <f t="shared" ref="BK39:BM39" si="70">(BC39-BB39)*100</f>
        <v>14.055225391828104</v>
      </c>
      <c r="BL39" s="43">
        <f t="shared" si="70"/>
        <v>-0.77586631682395879</v>
      </c>
      <c r="BM39" s="43">
        <f t="shared" si="70"/>
        <v>-5.4572628459777057</v>
      </c>
      <c r="BN39" s="131">
        <f t="shared" si="60"/>
        <v>4.4834698695782969</v>
      </c>
      <c r="BO39" s="40">
        <f t="shared" ref="BO39:BS42" si="71">R39/J39</f>
        <v>1</v>
      </c>
      <c r="BP39" s="41">
        <f t="shared" si="71"/>
        <v>0.14285714285714285</v>
      </c>
      <c r="BQ39" s="41">
        <f t="shared" si="71"/>
        <v>0</v>
      </c>
      <c r="BR39" s="41">
        <f t="shared" si="71"/>
        <v>5.5555555555555552E-2</v>
      </c>
      <c r="BS39" s="41">
        <f t="shared" si="71"/>
        <v>8.3333333333333329E-2</v>
      </c>
      <c r="BT39" s="42">
        <f t="shared" si="62"/>
        <v>6.25E-2</v>
      </c>
      <c r="BU39" s="260">
        <f t="shared" si="63"/>
        <v>0</v>
      </c>
      <c r="BV39" s="260">
        <f t="shared" si="64"/>
        <v>0.125</v>
      </c>
      <c r="BW39" s="260">
        <f t="shared" si="65"/>
        <v>0.1875</v>
      </c>
      <c r="BX39" s="260">
        <f t="shared" si="66"/>
        <v>8.0060422960725075E-2</v>
      </c>
      <c r="BY39" s="290">
        <f t="shared" si="67"/>
        <v>0.33333333333333331</v>
      </c>
      <c r="BZ39" s="40"/>
      <c r="CA39" s="42" t="s">
        <v>322</v>
      </c>
      <c r="CB39" s="40"/>
      <c r="CC39" s="300"/>
      <c r="CD39" s="324"/>
      <c r="CE39" s="294" t="s">
        <v>322</v>
      </c>
      <c r="CF39" s="294"/>
      <c r="CG39" s="300" t="s">
        <v>322</v>
      </c>
    </row>
    <row r="40" spans="1:85" x14ac:dyDescent="0.25">
      <c r="A40" s="10">
        <v>76</v>
      </c>
      <c r="B40" s="32" t="s">
        <v>368</v>
      </c>
      <c r="C40" s="33">
        <v>5</v>
      </c>
      <c r="D40" s="34">
        <v>5</v>
      </c>
      <c r="E40" s="34">
        <v>5</v>
      </c>
      <c r="F40" s="34"/>
      <c r="G40" s="34"/>
      <c r="H40" s="35"/>
      <c r="I40" s="36"/>
      <c r="J40" s="33">
        <v>6</v>
      </c>
      <c r="K40" s="34">
        <v>5</v>
      </c>
      <c r="L40" s="34">
        <v>11</v>
      </c>
      <c r="M40" s="34"/>
      <c r="N40" s="34"/>
      <c r="O40" s="72"/>
      <c r="P40" s="33">
        <v>0</v>
      </c>
      <c r="Q40" s="34">
        <v>0</v>
      </c>
      <c r="R40" s="34">
        <v>0</v>
      </c>
      <c r="S40" s="34">
        <v>0</v>
      </c>
      <c r="T40" s="34">
        <v>0</v>
      </c>
      <c r="U40" s="34"/>
      <c r="V40" s="34"/>
      <c r="W40" s="72"/>
      <c r="X40" s="244"/>
      <c r="Y40" s="36"/>
      <c r="Z40" s="33" t="s">
        <v>76</v>
      </c>
      <c r="AA40" s="34" t="s">
        <v>77</v>
      </c>
      <c r="AB40" s="34" t="s">
        <v>77</v>
      </c>
      <c r="AC40" s="34" t="s">
        <v>78</v>
      </c>
      <c r="AD40" s="34" t="s">
        <v>79</v>
      </c>
      <c r="AE40" s="70"/>
      <c r="AF40" s="70"/>
      <c r="AG40" s="109"/>
      <c r="AH40" s="37">
        <v>4000</v>
      </c>
      <c r="AI40" s="38">
        <v>4030</v>
      </c>
      <c r="AJ40" s="38">
        <v>5038</v>
      </c>
      <c r="AK40" s="38">
        <v>5068</v>
      </c>
      <c r="AL40" s="38">
        <v>4766</v>
      </c>
      <c r="AM40" s="38"/>
      <c r="AN40" s="38"/>
      <c r="AO40" s="129"/>
      <c r="AP40" s="37">
        <v>450</v>
      </c>
      <c r="AQ40" s="38">
        <v>500</v>
      </c>
      <c r="AR40" s="38">
        <v>594</v>
      </c>
      <c r="AS40" s="38">
        <v>495</v>
      </c>
      <c r="AT40" s="38">
        <v>2296</v>
      </c>
      <c r="AU40" s="38"/>
      <c r="AV40" s="38"/>
      <c r="AW40" s="39"/>
      <c r="AX40" s="253"/>
      <c r="AY40" s="40">
        <f t="shared" si="69"/>
        <v>0.1125</v>
      </c>
      <c r="AZ40" s="41">
        <f t="shared" si="69"/>
        <v>0.12406947890818859</v>
      </c>
      <c r="BA40" s="41">
        <f t="shared" si="69"/>
        <v>0.11790393013100436</v>
      </c>
      <c r="BB40" s="41">
        <f t="shared" si="69"/>
        <v>9.7671665351223361E-2</v>
      </c>
      <c r="BC40" s="41">
        <f t="shared" si="69"/>
        <v>0.48174569869911876</v>
      </c>
      <c r="BD40" s="41"/>
      <c r="BE40" s="41"/>
      <c r="BF40" s="130"/>
      <c r="BG40" s="33" t="s">
        <v>188</v>
      </c>
      <c r="BH40" s="43">
        <f t="shared" ref="BH40:BK42" si="72">(AZ40-AY40)*100</f>
        <v>1.1569478908188588</v>
      </c>
      <c r="BI40" s="43">
        <f t="shared" si="72"/>
        <v>-0.61655487771842266</v>
      </c>
      <c r="BJ40" s="43">
        <f t="shared" si="72"/>
        <v>-2.0232264779781004</v>
      </c>
      <c r="BK40" s="43">
        <f t="shared" si="72"/>
        <v>38.407403334789542</v>
      </c>
      <c r="BL40" s="43"/>
      <c r="BM40" s="43"/>
      <c r="BN40" s="131"/>
      <c r="BO40" s="40">
        <f t="shared" si="71"/>
        <v>0</v>
      </c>
      <c r="BP40" s="41">
        <f t="shared" si="71"/>
        <v>0</v>
      </c>
      <c r="BQ40" s="41">
        <f t="shared" si="71"/>
        <v>0</v>
      </c>
      <c r="BR40" s="41"/>
      <c r="BS40" s="41"/>
      <c r="BT40" s="42"/>
      <c r="BU40" s="260"/>
      <c r="BV40" s="260"/>
      <c r="BW40" s="260"/>
      <c r="BX40" s="260"/>
      <c r="BY40" s="290"/>
      <c r="BZ40" s="40"/>
      <c r="CA40" s="42"/>
      <c r="CB40" s="40"/>
      <c r="CC40" s="300"/>
      <c r="CD40" s="324"/>
      <c r="CE40" s="294"/>
      <c r="CF40" s="294"/>
      <c r="CG40" s="300"/>
    </row>
    <row r="41" spans="1:85" x14ac:dyDescent="0.25">
      <c r="A41" s="10">
        <v>76</v>
      </c>
      <c r="B41" s="32" t="s">
        <v>205</v>
      </c>
      <c r="C41" s="33">
        <v>0</v>
      </c>
      <c r="D41" s="34">
        <v>0</v>
      </c>
      <c r="E41" s="34">
        <v>0</v>
      </c>
      <c r="F41" s="34"/>
      <c r="G41" s="34">
        <v>0</v>
      </c>
      <c r="H41" s="35"/>
      <c r="I41" s="36"/>
      <c r="J41" s="33">
        <v>12</v>
      </c>
      <c r="K41" s="34">
        <v>17</v>
      </c>
      <c r="L41" s="34">
        <v>15</v>
      </c>
      <c r="M41" s="34"/>
      <c r="N41" s="34">
        <v>13</v>
      </c>
      <c r="O41" s="72"/>
      <c r="P41" s="33">
        <v>0</v>
      </c>
      <c r="Q41" s="34">
        <v>0</v>
      </c>
      <c r="R41" s="34">
        <v>0</v>
      </c>
      <c r="S41" s="34">
        <v>0</v>
      </c>
      <c r="T41" s="34">
        <v>0</v>
      </c>
      <c r="U41" s="34"/>
      <c r="V41" s="34">
        <v>0</v>
      </c>
      <c r="W41" s="72"/>
      <c r="X41" s="244"/>
      <c r="Y41" s="36"/>
      <c r="Z41" s="33" t="s">
        <v>80</v>
      </c>
      <c r="AA41" s="34" t="s">
        <v>80</v>
      </c>
      <c r="AB41" s="34" t="s">
        <v>108</v>
      </c>
      <c r="AC41" s="34" t="s">
        <v>108</v>
      </c>
      <c r="AD41" s="34" t="s">
        <v>108</v>
      </c>
      <c r="AE41" s="70"/>
      <c r="AF41" s="70" t="s">
        <v>282</v>
      </c>
      <c r="AG41" s="109"/>
      <c r="AH41" s="37">
        <v>5658</v>
      </c>
      <c r="AI41" s="38">
        <v>6119</v>
      </c>
      <c r="AJ41" s="38">
        <v>6496</v>
      </c>
      <c r="AK41" s="38">
        <v>7833</v>
      </c>
      <c r="AL41" s="38">
        <v>5797</v>
      </c>
      <c r="AM41" s="38"/>
      <c r="AN41" s="38">
        <v>8483.4699999999993</v>
      </c>
      <c r="AO41" s="129"/>
      <c r="AP41" s="37">
        <v>61.6</v>
      </c>
      <c r="AQ41" s="38">
        <v>51.21</v>
      </c>
      <c r="AR41" s="38">
        <v>156.47999999999999</v>
      </c>
      <c r="AS41" s="38">
        <v>1389.82</v>
      </c>
      <c r="AT41" s="38">
        <v>461.38</v>
      </c>
      <c r="AU41" s="38"/>
      <c r="AV41" s="38">
        <v>725.87</v>
      </c>
      <c r="AW41" s="39"/>
      <c r="AX41" s="253"/>
      <c r="AY41" s="40">
        <f t="shared" si="69"/>
        <v>1.0887239307175681E-2</v>
      </c>
      <c r="AZ41" s="41">
        <f t="shared" si="69"/>
        <v>8.3690145448602708E-3</v>
      </c>
      <c r="BA41" s="41">
        <f t="shared" si="69"/>
        <v>2.4088669950738915E-2</v>
      </c>
      <c r="BB41" s="41">
        <f t="shared" si="69"/>
        <v>0.17743138005872588</v>
      </c>
      <c r="BC41" s="41">
        <f t="shared" si="69"/>
        <v>7.9589442815249267E-2</v>
      </c>
      <c r="BD41" s="41"/>
      <c r="BE41" s="41">
        <f t="shared" ref="BE41" si="73">AV41/AN41</f>
        <v>8.5562865195491944E-2</v>
      </c>
      <c r="BF41" s="130"/>
      <c r="BG41" s="33" t="s">
        <v>188</v>
      </c>
      <c r="BH41" s="43">
        <f t="shared" si="72"/>
        <v>-0.25182247623154097</v>
      </c>
      <c r="BI41" s="43">
        <f t="shared" si="72"/>
        <v>1.5719655405878643</v>
      </c>
      <c r="BJ41" s="43">
        <f t="shared" si="72"/>
        <v>15.334271010798698</v>
      </c>
      <c r="BK41" s="43">
        <f t="shared" si="72"/>
        <v>-9.7841937243476611</v>
      </c>
      <c r="BL41" s="43"/>
      <c r="BM41" s="43"/>
      <c r="BN41" s="131"/>
      <c r="BO41" s="40">
        <f t="shared" si="71"/>
        <v>0</v>
      </c>
      <c r="BP41" s="41">
        <f t="shared" si="71"/>
        <v>0</v>
      </c>
      <c r="BQ41" s="41">
        <f t="shared" si="71"/>
        <v>0</v>
      </c>
      <c r="BR41" s="41"/>
      <c r="BS41" s="41">
        <f>V41/N41</f>
        <v>0</v>
      </c>
      <c r="BT41" s="42"/>
      <c r="BU41" s="260"/>
      <c r="BV41" s="260"/>
      <c r="BW41" s="260"/>
      <c r="BX41" s="260"/>
      <c r="BY41" s="290"/>
      <c r="BZ41" s="40"/>
      <c r="CA41" s="42"/>
      <c r="CB41" s="40"/>
      <c r="CC41" s="300" t="s">
        <v>322</v>
      </c>
      <c r="CD41" s="324"/>
      <c r="CE41" s="294"/>
      <c r="CF41" s="294"/>
      <c r="CG41" s="300"/>
    </row>
    <row r="42" spans="1:85" x14ac:dyDescent="0.25">
      <c r="A42" s="10">
        <v>76</v>
      </c>
      <c r="B42" s="32" t="s">
        <v>206</v>
      </c>
      <c r="C42" s="33">
        <v>2</v>
      </c>
      <c r="D42" s="34">
        <v>2</v>
      </c>
      <c r="E42" s="34">
        <v>2</v>
      </c>
      <c r="F42" s="34"/>
      <c r="G42" s="34"/>
      <c r="H42" s="35"/>
      <c r="I42" s="36"/>
      <c r="J42" s="33">
        <v>25</v>
      </c>
      <c r="K42" s="34">
        <v>19</v>
      </c>
      <c r="L42" s="34">
        <v>16</v>
      </c>
      <c r="M42" s="34"/>
      <c r="N42" s="34"/>
      <c r="O42" s="72"/>
      <c r="P42" s="33"/>
      <c r="Q42" s="34"/>
      <c r="R42" s="34"/>
      <c r="S42" s="34"/>
      <c r="T42" s="34"/>
      <c r="U42" s="34"/>
      <c r="V42" s="34"/>
      <c r="W42" s="72"/>
      <c r="X42" s="244"/>
      <c r="Y42" s="36"/>
      <c r="Z42" s="33"/>
      <c r="AA42" s="34"/>
      <c r="AB42" s="34"/>
      <c r="AC42" s="34"/>
      <c r="AD42" s="34"/>
      <c r="AE42" s="70"/>
      <c r="AF42" s="70"/>
      <c r="AG42" s="109"/>
      <c r="AH42" s="37">
        <v>1662</v>
      </c>
      <c r="AI42" s="38">
        <v>1836</v>
      </c>
      <c r="AJ42" s="38">
        <v>2231</v>
      </c>
      <c r="AK42" s="38">
        <v>4221</v>
      </c>
      <c r="AL42" s="38">
        <v>3061</v>
      </c>
      <c r="AM42" s="38"/>
      <c r="AN42" s="38"/>
      <c r="AO42" s="129"/>
      <c r="AP42" s="37"/>
      <c r="AQ42" s="38"/>
      <c r="AR42" s="38"/>
      <c r="AS42" s="38">
        <v>272</v>
      </c>
      <c r="AT42" s="38">
        <v>861</v>
      </c>
      <c r="AU42" s="38"/>
      <c r="AV42" s="38"/>
      <c r="AW42" s="39"/>
      <c r="AX42" s="253"/>
      <c r="AY42" s="40">
        <f t="shared" si="69"/>
        <v>0</v>
      </c>
      <c r="AZ42" s="41">
        <f t="shared" si="69"/>
        <v>0</v>
      </c>
      <c r="BA42" s="41">
        <f t="shared" si="69"/>
        <v>0</v>
      </c>
      <c r="BB42" s="41">
        <f t="shared" si="69"/>
        <v>6.4439706230751001E-2</v>
      </c>
      <c r="BC42" s="41">
        <f t="shared" si="69"/>
        <v>0.28128062724599806</v>
      </c>
      <c r="BD42" s="41"/>
      <c r="BE42" s="41"/>
      <c r="BF42" s="130"/>
      <c r="BG42" s="33" t="s">
        <v>188</v>
      </c>
      <c r="BH42" s="43"/>
      <c r="BI42" s="43"/>
      <c r="BJ42" s="43">
        <f t="shared" si="72"/>
        <v>6.4439706230751002</v>
      </c>
      <c r="BK42" s="43">
        <f t="shared" si="72"/>
        <v>21.684092101524705</v>
      </c>
      <c r="BL42" s="43"/>
      <c r="BM42" s="43"/>
      <c r="BN42" s="131"/>
      <c r="BO42" s="40">
        <f t="shared" si="71"/>
        <v>0</v>
      </c>
      <c r="BP42" s="41">
        <f t="shared" si="71"/>
        <v>0</v>
      </c>
      <c r="BQ42" s="41">
        <f t="shared" si="71"/>
        <v>0</v>
      </c>
      <c r="BR42" s="41"/>
      <c r="BS42" s="41"/>
      <c r="BT42" s="42"/>
      <c r="BU42" s="260"/>
      <c r="BV42" s="260"/>
      <c r="BW42" s="260"/>
      <c r="BX42" s="260"/>
      <c r="BY42" s="290"/>
      <c r="BZ42" s="40"/>
      <c r="CA42" s="42"/>
      <c r="CB42" s="40"/>
      <c r="CC42" s="300"/>
      <c r="CD42" s="324"/>
      <c r="CE42" s="294"/>
      <c r="CF42" s="294"/>
      <c r="CG42" s="300"/>
    </row>
    <row r="43" spans="1:85" x14ac:dyDescent="0.25">
      <c r="A43" s="10">
        <v>76</v>
      </c>
      <c r="B43" s="32" t="s">
        <v>85</v>
      </c>
      <c r="C43" s="33">
        <v>1</v>
      </c>
      <c r="D43" s="34">
        <v>1</v>
      </c>
      <c r="E43" s="34">
        <v>1</v>
      </c>
      <c r="F43" s="34"/>
      <c r="G43" s="34"/>
      <c r="H43" s="35"/>
      <c r="I43" s="36"/>
      <c r="J43" s="33">
        <v>0</v>
      </c>
      <c r="K43" s="34">
        <v>0</v>
      </c>
      <c r="L43" s="34">
        <v>1</v>
      </c>
      <c r="M43" s="34"/>
      <c r="N43" s="34"/>
      <c r="O43" s="72"/>
      <c r="P43" s="33"/>
      <c r="Q43" s="34"/>
      <c r="R43" s="34"/>
      <c r="S43" s="34"/>
      <c r="T43" s="34"/>
      <c r="U43" s="34"/>
      <c r="V43" s="34"/>
      <c r="W43" s="72"/>
      <c r="X43" s="244"/>
      <c r="Y43" s="36"/>
      <c r="Z43" s="33" t="s">
        <v>86</v>
      </c>
      <c r="AA43" s="34"/>
      <c r="AB43" s="34"/>
      <c r="AC43" s="34"/>
      <c r="AD43" s="34" t="s">
        <v>87</v>
      </c>
      <c r="AE43" s="70"/>
      <c r="AF43" s="70"/>
      <c r="AG43" s="109"/>
      <c r="AH43" s="37">
        <v>5225</v>
      </c>
      <c r="AI43" s="38">
        <v>5225</v>
      </c>
      <c r="AJ43" s="38">
        <v>5225</v>
      </c>
      <c r="AK43" s="38">
        <v>5887</v>
      </c>
      <c r="AL43" s="38">
        <v>5887</v>
      </c>
      <c r="AM43" s="38"/>
      <c r="AN43" s="38"/>
      <c r="AO43" s="129"/>
      <c r="AP43" s="37"/>
      <c r="AQ43" s="38"/>
      <c r="AR43" s="38"/>
      <c r="AS43" s="38"/>
      <c r="AT43" s="38">
        <v>251</v>
      </c>
      <c r="AU43" s="38"/>
      <c r="AV43" s="38"/>
      <c r="AW43" s="39"/>
      <c r="AX43" s="253"/>
      <c r="AY43" s="40">
        <f t="shared" si="69"/>
        <v>0</v>
      </c>
      <c r="AZ43" s="41">
        <f t="shared" si="69"/>
        <v>0</v>
      </c>
      <c r="BA43" s="41">
        <f t="shared" si="69"/>
        <v>0</v>
      </c>
      <c r="BB43" s="41">
        <f t="shared" si="69"/>
        <v>0</v>
      </c>
      <c r="BC43" s="41">
        <f t="shared" si="69"/>
        <v>4.2636317309325635E-2</v>
      </c>
      <c r="BD43" s="41"/>
      <c r="BE43" s="41"/>
      <c r="BF43" s="130"/>
      <c r="BG43" s="33" t="s">
        <v>188</v>
      </c>
      <c r="BH43" s="43"/>
      <c r="BI43" s="43"/>
      <c r="BJ43" s="43"/>
      <c r="BK43" s="43">
        <f>(BC43-BB43)*100</f>
        <v>4.2636317309325635</v>
      </c>
      <c r="BL43" s="43"/>
      <c r="BM43" s="43"/>
      <c r="BN43" s="131"/>
      <c r="BO43" s="40"/>
      <c r="BP43" s="41"/>
      <c r="BQ43" s="41">
        <f>T43/L43</f>
        <v>0</v>
      </c>
      <c r="BR43" s="41"/>
      <c r="BS43" s="41"/>
      <c r="BT43" s="42"/>
      <c r="BU43" s="260"/>
      <c r="BV43" s="260"/>
      <c r="BW43" s="260"/>
      <c r="BX43" s="260"/>
      <c r="BY43" s="290"/>
      <c r="BZ43" s="40"/>
      <c r="CA43" s="42"/>
      <c r="CB43" s="40"/>
      <c r="CC43" s="300"/>
      <c r="CD43" s="324"/>
      <c r="CE43" s="294"/>
      <c r="CF43" s="294"/>
      <c r="CG43" s="300"/>
    </row>
    <row r="44" spans="1:85" x14ac:dyDescent="0.25">
      <c r="A44" s="10">
        <v>76</v>
      </c>
      <c r="B44" s="32" t="s">
        <v>209</v>
      </c>
      <c r="C44" s="33">
        <v>1</v>
      </c>
      <c r="D44" s="34">
        <v>1</v>
      </c>
      <c r="E44" s="34">
        <v>1</v>
      </c>
      <c r="F44" s="34"/>
      <c r="G44" s="34"/>
      <c r="H44" s="35"/>
      <c r="I44" s="36"/>
      <c r="J44" s="33">
        <v>7</v>
      </c>
      <c r="K44" s="34">
        <v>8</v>
      </c>
      <c r="L44" s="34">
        <v>12</v>
      </c>
      <c r="M44" s="34"/>
      <c r="N44" s="34"/>
      <c r="O44" s="72"/>
      <c r="P44" s="33"/>
      <c r="Q44" s="34"/>
      <c r="R44" s="34"/>
      <c r="S44" s="34"/>
      <c r="T44" s="34"/>
      <c r="U44" s="34"/>
      <c r="V44" s="34"/>
      <c r="W44" s="72"/>
      <c r="X44" s="244"/>
      <c r="Y44" s="36"/>
      <c r="Z44" s="33"/>
      <c r="AA44" s="34" t="s">
        <v>76</v>
      </c>
      <c r="AB44" s="34" t="s">
        <v>76</v>
      </c>
      <c r="AC44" s="34" t="s">
        <v>76</v>
      </c>
      <c r="AD44" s="34" t="s">
        <v>128</v>
      </c>
      <c r="AE44" s="70"/>
      <c r="AF44" s="70"/>
      <c r="AG44" s="109"/>
      <c r="AH44" s="37">
        <v>1424</v>
      </c>
      <c r="AI44" s="38">
        <v>1679</v>
      </c>
      <c r="AJ44" s="38">
        <v>1936</v>
      </c>
      <c r="AK44" s="38">
        <v>2191</v>
      </c>
      <c r="AL44" s="38">
        <v>2411</v>
      </c>
      <c r="AM44" s="38"/>
      <c r="AN44" s="38"/>
      <c r="AO44" s="129"/>
      <c r="AP44" s="37">
        <v>115</v>
      </c>
      <c r="AQ44" s="38">
        <v>145</v>
      </c>
      <c r="AR44" s="38">
        <v>271</v>
      </c>
      <c r="AS44" s="38">
        <v>737</v>
      </c>
      <c r="AT44" s="38">
        <v>1203</v>
      </c>
      <c r="AU44" s="38"/>
      <c r="AV44" s="38"/>
      <c r="AW44" s="39"/>
      <c r="AX44" s="253"/>
      <c r="AY44" s="40">
        <f t="shared" si="69"/>
        <v>8.0758426966292138E-2</v>
      </c>
      <c r="AZ44" s="41">
        <f t="shared" si="69"/>
        <v>8.6360929124478861E-2</v>
      </c>
      <c r="BA44" s="41">
        <f t="shared" si="69"/>
        <v>0.1399793388429752</v>
      </c>
      <c r="BB44" s="41">
        <f t="shared" si="69"/>
        <v>0.33637608397991786</v>
      </c>
      <c r="BC44" s="41">
        <f t="shared" si="69"/>
        <v>0.49896308585649107</v>
      </c>
      <c r="BD44" s="41"/>
      <c r="BE44" s="41"/>
      <c r="BF44" s="130"/>
      <c r="BG44" s="33" t="s">
        <v>188</v>
      </c>
      <c r="BH44" s="43">
        <f t="shared" ref="BH44:BJ44" si="74">(AZ44-AY44)*100</f>
        <v>0.56025021581867229</v>
      </c>
      <c r="BI44" s="43">
        <f t="shared" si="74"/>
        <v>5.3618409718496336</v>
      </c>
      <c r="BJ44" s="43">
        <f t="shared" si="74"/>
        <v>19.639674513694267</v>
      </c>
      <c r="BK44" s="43">
        <f>(BC44-BB44)*100</f>
        <v>16.258700187657322</v>
      </c>
      <c r="BL44" s="43"/>
      <c r="BM44" s="43"/>
      <c r="BN44" s="131"/>
      <c r="BO44" s="40">
        <f>R44/J44</f>
        <v>0</v>
      </c>
      <c r="BP44" s="41">
        <f>S44/K44</f>
        <v>0</v>
      </c>
      <c r="BQ44" s="41">
        <f>T44/L44</f>
        <v>0</v>
      </c>
      <c r="BR44" s="41"/>
      <c r="BS44" s="41"/>
      <c r="BT44" s="42"/>
      <c r="BU44" s="260"/>
      <c r="BV44" s="260"/>
      <c r="BW44" s="260"/>
      <c r="BX44" s="260"/>
      <c r="BY44" s="290"/>
      <c r="BZ44" s="40"/>
      <c r="CA44" s="42"/>
      <c r="CB44" s="40"/>
      <c r="CC44" s="300"/>
      <c r="CD44" s="324"/>
      <c r="CE44" s="294"/>
      <c r="CF44" s="294"/>
      <c r="CG44" s="300"/>
    </row>
    <row r="45" spans="1:85" x14ac:dyDescent="0.25">
      <c r="A45" s="10">
        <v>77</v>
      </c>
      <c r="B45" s="32" t="s">
        <v>39</v>
      </c>
      <c r="C45" s="33"/>
      <c r="D45" s="34"/>
      <c r="E45" s="34"/>
      <c r="F45" s="34"/>
      <c r="G45" s="34">
        <v>0</v>
      </c>
      <c r="H45" s="35"/>
      <c r="I45" s="36"/>
      <c r="J45" s="33"/>
      <c r="K45" s="34"/>
      <c r="L45" s="34"/>
      <c r="M45" s="34"/>
      <c r="N45" s="34">
        <v>21</v>
      </c>
      <c r="O45" s="72"/>
      <c r="P45" s="33"/>
      <c r="Q45" s="34"/>
      <c r="R45" s="34"/>
      <c r="S45" s="34"/>
      <c r="T45" s="34"/>
      <c r="U45" s="34"/>
      <c r="V45" s="34">
        <v>0</v>
      </c>
      <c r="W45" s="72"/>
      <c r="X45" s="244"/>
      <c r="Y45" s="36"/>
      <c r="Z45" s="33"/>
      <c r="AA45" s="34"/>
      <c r="AB45" s="34"/>
      <c r="AC45" s="34"/>
      <c r="AD45" s="34"/>
      <c r="AE45" s="70"/>
      <c r="AF45" s="70" t="s">
        <v>276</v>
      </c>
      <c r="AG45" s="109"/>
      <c r="AH45" s="37"/>
      <c r="AI45" s="38"/>
      <c r="AJ45" s="38"/>
      <c r="AK45" s="38"/>
      <c r="AL45" s="38"/>
      <c r="AM45" s="38"/>
      <c r="AN45" s="38">
        <v>3075</v>
      </c>
      <c r="AO45" s="129"/>
      <c r="AP45" s="37"/>
      <c r="AQ45" s="38"/>
      <c r="AR45" s="38"/>
      <c r="AS45" s="38"/>
      <c r="AT45" s="38"/>
      <c r="AU45" s="38"/>
      <c r="AV45" s="38">
        <v>1677</v>
      </c>
      <c r="AW45" s="39"/>
      <c r="AX45" s="253"/>
      <c r="AY45" s="40"/>
      <c r="AZ45" s="41"/>
      <c r="BA45" s="41"/>
      <c r="BB45" s="41"/>
      <c r="BC45" s="41"/>
      <c r="BD45" s="41"/>
      <c r="BE45" s="41">
        <f t="shared" ref="BE45" si="75">AV45/AN45</f>
        <v>0.54536585365853663</v>
      </c>
      <c r="BF45" s="130"/>
      <c r="BG45" s="33" t="s">
        <v>188</v>
      </c>
      <c r="BH45" s="43"/>
      <c r="BI45" s="43"/>
      <c r="BJ45" s="43"/>
      <c r="BK45" s="43"/>
      <c r="BL45" s="43"/>
      <c r="BM45" s="43"/>
      <c r="BN45" s="131"/>
      <c r="BO45" s="40"/>
      <c r="BP45" s="41"/>
      <c r="BQ45" s="41"/>
      <c r="BR45" s="41"/>
      <c r="BS45" s="41">
        <f>V45/N45</f>
        <v>0</v>
      </c>
      <c r="BT45" s="42"/>
      <c r="BU45" s="260"/>
      <c r="BV45" s="260"/>
      <c r="BW45" s="260"/>
      <c r="BX45" s="260"/>
      <c r="BY45" s="290"/>
      <c r="BZ45" s="40"/>
      <c r="CA45" s="42"/>
      <c r="CB45" s="40"/>
      <c r="CC45" s="300" t="s">
        <v>322</v>
      </c>
      <c r="CD45" s="324"/>
      <c r="CE45" s="294"/>
      <c r="CF45" s="294"/>
      <c r="CG45" s="300"/>
    </row>
    <row r="46" spans="1:85" x14ac:dyDescent="0.25">
      <c r="A46" s="10">
        <v>87</v>
      </c>
      <c r="B46" s="32" t="s">
        <v>214</v>
      </c>
      <c r="C46" s="33">
        <v>0</v>
      </c>
      <c r="D46" s="34">
        <v>0</v>
      </c>
      <c r="E46" s="34">
        <v>0</v>
      </c>
      <c r="F46" s="34"/>
      <c r="G46" s="34"/>
      <c r="H46" s="35">
        <v>0</v>
      </c>
      <c r="I46" s="36">
        <v>3</v>
      </c>
      <c r="J46" s="33">
        <v>15</v>
      </c>
      <c r="K46" s="34">
        <v>12</v>
      </c>
      <c r="L46" s="34">
        <v>8</v>
      </c>
      <c r="M46" s="34"/>
      <c r="N46" s="34"/>
      <c r="O46" s="72">
        <v>9</v>
      </c>
      <c r="P46" s="33"/>
      <c r="Q46" s="34"/>
      <c r="R46" s="34"/>
      <c r="S46" s="34"/>
      <c r="T46" s="34"/>
      <c r="U46" s="34"/>
      <c r="V46" s="34"/>
      <c r="W46" s="72">
        <v>0</v>
      </c>
      <c r="X46" s="244">
        <v>3</v>
      </c>
      <c r="Y46" s="36">
        <v>1</v>
      </c>
      <c r="Z46" s="33">
        <v>11.05</v>
      </c>
      <c r="AA46" s="34">
        <f>(11.05+12.65)/2</f>
        <v>11.850000000000001</v>
      </c>
      <c r="AB46" s="34">
        <v>12.65</v>
      </c>
      <c r="AC46" s="34">
        <v>12.65</v>
      </c>
      <c r="AD46" s="34">
        <v>12.65</v>
      </c>
      <c r="AE46" s="70"/>
      <c r="AF46" s="70"/>
      <c r="AG46" s="109" t="s">
        <v>80</v>
      </c>
      <c r="AH46" s="37">
        <v>2112</v>
      </c>
      <c r="AI46" s="38">
        <v>2009</v>
      </c>
      <c r="AJ46" s="38">
        <v>2709</v>
      </c>
      <c r="AK46" s="38">
        <v>2552</v>
      </c>
      <c r="AL46" s="38">
        <v>3387</v>
      </c>
      <c r="AM46" s="38"/>
      <c r="AN46" s="38"/>
      <c r="AO46" s="129">
        <v>3139</v>
      </c>
      <c r="AP46" s="37">
        <v>812</v>
      </c>
      <c r="AQ46" s="38">
        <v>601</v>
      </c>
      <c r="AR46" s="38">
        <v>561</v>
      </c>
      <c r="AS46" s="38">
        <v>550</v>
      </c>
      <c r="AT46" s="38">
        <v>537</v>
      </c>
      <c r="AU46" s="38"/>
      <c r="AV46" s="38"/>
      <c r="AW46" s="39">
        <v>341</v>
      </c>
      <c r="AX46" s="253">
        <v>802</v>
      </c>
      <c r="AY46" s="40">
        <f t="shared" ref="AY46:BC46" si="76">AP46/AH46</f>
        <v>0.38446969696969696</v>
      </c>
      <c r="AZ46" s="41">
        <f t="shared" si="76"/>
        <v>0.29915380786460927</v>
      </c>
      <c r="BA46" s="41">
        <f t="shared" si="76"/>
        <v>0.20708748615725359</v>
      </c>
      <c r="BB46" s="41">
        <f t="shared" si="76"/>
        <v>0.21551724137931033</v>
      </c>
      <c r="BC46" s="41">
        <f t="shared" si="76"/>
        <v>0.15854738706820196</v>
      </c>
      <c r="BD46" s="41"/>
      <c r="BE46" s="41"/>
      <c r="BF46" s="130">
        <f t="shared" si="58"/>
        <v>0.1086333227142402</v>
      </c>
      <c r="BG46" s="33" t="s">
        <v>188</v>
      </c>
      <c r="BH46" s="43">
        <f t="shared" ref="BH46:BK46" si="77">(AZ46-AY46)*100</f>
        <v>-8.5315889105087699</v>
      </c>
      <c r="BI46" s="43">
        <f t="shared" si="77"/>
        <v>-9.2066321707355687</v>
      </c>
      <c r="BJ46" s="43">
        <f t="shared" si="77"/>
        <v>0.84297552220567451</v>
      </c>
      <c r="BK46" s="43">
        <f t="shared" si="77"/>
        <v>-5.6969854311108374</v>
      </c>
      <c r="BL46" s="43"/>
      <c r="BM46" s="43"/>
      <c r="BN46" s="131"/>
      <c r="BO46" s="40">
        <f t="shared" ref="BO46:BQ46" si="78">R46/J46</f>
        <v>0</v>
      </c>
      <c r="BP46" s="41">
        <f t="shared" si="78"/>
        <v>0</v>
      </c>
      <c r="BQ46" s="41">
        <f t="shared" si="78"/>
        <v>0</v>
      </c>
      <c r="BR46" s="41"/>
      <c r="BS46" s="41"/>
      <c r="BT46" s="42">
        <f t="shared" si="62"/>
        <v>0</v>
      </c>
      <c r="BU46" s="260">
        <f t="shared" si="63"/>
        <v>0.33333333333333331</v>
      </c>
      <c r="BV46" s="260">
        <f t="shared" si="64"/>
        <v>0.1111111111111111</v>
      </c>
      <c r="BW46" s="260">
        <f t="shared" si="65"/>
        <v>0.44444444444444442</v>
      </c>
      <c r="BX46" s="260"/>
      <c r="BY46" s="290"/>
      <c r="BZ46" s="40"/>
      <c r="CA46" s="42"/>
      <c r="CB46" s="40"/>
      <c r="CC46" s="300"/>
      <c r="CD46" s="324" t="s">
        <v>322</v>
      </c>
      <c r="CE46" s="294"/>
      <c r="CF46" s="294"/>
      <c r="CG46" s="300" t="s">
        <v>322</v>
      </c>
    </row>
    <row r="47" spans="1:85" x14ac:dyDescent="0.25">
      <c r="A47" s="10">
        <v>89</v>
      </c>
      <c r="B47" s="32" t="s">
        <v>48</v>
      </c>
      <c r="C47" s="33"/>
      <c r="D47" s="34"/>
      <c r="E47" s="34"/>
      <c r="F47" s="34"/>
      <c r="G47" s="34"/>
      <c r="H47" s="35">
        <v>0</v>
      </c>
      <c r="I47" s="36">
        <v>4</v>
      </c>
      <c r="J47" s="33"/>
      <c r="K47" s="34"/>
      <c r="L47" s="34"/>
      <c r="M47" s="34"/>
      <c r="N47" s="34"/>
      <c r="O47" s="72">
        <v>43</v>
      </c>
      <c r="P47" s="33"/>
      <c r="Q47" s="34"/>
      <c r="R47" s="34"/>
      <c r="S47" s="34"/>
      <c r="T47" s="34"/>
      <c r="U47" s="34"/>
      <c r="V47" s="34"/>
      <c r="W47" s="72">
        <v>4</v>
      </c>
      <c r="X47" s="244">
        <v>0</v>
      </c>
      <c r="Y47" s="36">
        <v>16</v>
      </c>
      <c r="Z47" s="33"/>
      <c r="AA47" s="34"/>
      <c r="AB47" s="34"/>
      <c r="AC47" s="34"/>
      <c r="AD47" s="34"/>
      <c r="AE47" s="70"/>
      <c r="AF47" s="70"/>
      <c r="AG47" s="109">
        <v>40.1</v>
      </c>
      <c r="AH47" s="37"/>
      <c r="AI47" s="38"/>
      <c r="AJ47" s="38"/>
      <c r="AK47" s="38"/>
      <c r="AL47" s="38"/>
      <c r="AM47" s="38"/>
      <c r="AN47" s="38"/>
      <c r="AO47" s="129">
        <v>14631.83</v>
      </c>
      <c r="AP47" s="37"/>
      <c r="AQ47" s="38"/>
      <c r="AR47" s="38"/>
      <c r="AS47" s="38"/>
      <c r="AT47" s="38"/>
      <c r="AU47" s="38"/>
      <c r="AV47" s="38"/>
      <c r="AW47" s="39">
        <v>2379.15</v>
      </c>
      <c r="AX47" s="253">
        <v>30026.6</v>
      </c>
      <c r="AY47" s="40"/>
      <c r="AZ47" s="41"/>
      <c r="BA47" s="41"/>
      <c r="BB47" s="41"/>
      <c r="BC47" s="41"/>
      <c r="BD47" s="41"/>
      <c r="BE47" s="41"/>
      <c r="BF47" s="130">
        <f t="shared" si="58"/>
        <v>0.1626009870262298</v>
      </c>
      <c r="BG47" s="33" t="s">
        <v>188</v>
      </c>
      <c r="BH47" s="43"/>
      <c r="BI47" s="43"/>
      <c r="BJ47" s="43"/>
      <c r="BK47" s="43"/>
      <c r="BL47" s="43"/>
      <c r="BM47" s="43"/>
      <c r="BN47" s="131"/>
      <c r="BO47" s="40"/>
      <c r="BP47" s="41"/>
      <c r="BQ47" s="41"/>
      <c r="BR47" s="41"/>
      <c r="BS47" s="41"/>
      <c r="BT47" s="42">
        <f t="shared" si="62"/>
        <v>9.3023255813953487E-2</v>
      </c>
      <c r="BU47" s="260">
        <f t="shared" si="63"/>
        <v>0</v>
      </c>
      <c r="BV47" s="260">
        <f t="shared" si="64"/>
        <v>0.37209302325581395</v>
      </c>
      <c r="BW47" s="260">
        <f t="shared" si="65"/>
        <v>0.46511627906976744</v>
      </c>
      <c r="BX47" s="260"/>
      <c r="BY47" s="290"/>
      <c r="BZ47" s="40"/>
      <c r="CA47" s="42"/>
      <c r="CB47" s="40"/>
      <c r="CC47" s="300"/>
      <c r="CD47" s="324"/>
      <c r="CE47" s="294" t="s">
        <v>322</v>
      </c>
      <c r="CF47" s="294"/>
      <c r="CG47" s="300" t="s">
        <v>322</v>
      </c>
    </row>
    <row r="48" spans="1:85" x14ac:dyDescent="0.25">
      <c r="A48" s="10">
        <v>91</v>
      </c>
      <c r="B48" s="32" t="s">
        <v>49</v>
      </c>
      <c r="C48" s="33">
        <v>0</v>
      </c>
      <c r="D48" s="34">
        <v>0</v>
      </c>
      <c r="E48" s="34">
        <v>0</v>
      </c>
      <c r="F48" s="34">
        <v>0</v>
      </c>
      <c r="G48" s="34">
        <v>0</v>
      </c>
      <c r="H48" s="35">
        <v>0</v>
      </c>
      <c r="I48" s="36">
        <v>3</v>
      </c>
      <c r="J48" s="33">
        <v>8</v>
      </c>
      <c r="K48" s="34">
        <v>12</v>
      </c>
      <c r="L48" s="34">
        <v>15</v>
      </c>
      <c r="M48" s="34">
        <v>8</v>
      </c>
      <c r="N48" s="34">
        <v>13</v>
      </c>
      <c r="O48" s="72">
        <v>13</v>
      </c>
      <c r="P48" s="33">
        <v>1</v>
      </c>
      <c r="Q48" s="34">
        <v>0</v>
      </c>
      <c r="R48" s="34">
        <v>0</v>
      </c>
      <c r="S48" s="34">
        <v>1</v>
      </c>
      <c r="T48" s="34">
        <v>1</v>
      </c>
      <c r="U48" s="34">
        <v>3</v>
      </c>
      <c r="V48" s="34">
        <v>2</v>
      </c>
      <c r="W48" s="72">
        <v>1</v>
      </c>
      <c r="X48" s="244">
        <v>0</v>
      </c>
      <c r="Y48" s="36">
        <v>2</v>
      </c>
      <c r="Z48" s="69">
        <v>9.3000000000000007</v>
      </c>
      <c r="AA48" s="70">
        <v>11.1</v>
      </c>
      <c r="AB48" s="70">
        <v>14.8</v>
      </c>
      <c r="AC48" s="70">
        <v>16.5</v>
      </c>
      <c r="AD48" s="70">
        <v>16.5</v>
      </c>
      <c r="AE48" s="70">
        <v>16.5</v>
      </c>
      <c r="AF48" s="70">
        <v>16.5</v>
      </c>
      <c r="AG48" s="109">
        <v>15.67</v>
      </c>
      <c r="AH48" s="37">
        <v>13916.33</v>
      </c>
      <c r="AI48" s="38">
        <v>16341.35</v>
      </c>
      <c r="AJ48" s="38">
        <v>20431.599999999999</v>
      </c>
      <c r="AK48" s="38">
        <v>25307.05</v>
      </c>
      <c r="AL48" s="38">
        <v>25164.36</v>
      </c>
      <c r="AM48" s="38">
        <v>24158.61</v>
      </c>
      <c r="AN48" s="38">
        <v>22964.6</v>
      </c>
      <c r="AO48" s="129">
        <v>24626.57</v>
      </c>
      <c r="AP48" s="37">
        <v>27.36</v>
      </c>
      <c r="AQ48" s="38">
        <v>0</v>
      </c>
      <c r="AR48" s="38">
        <v>184.53</v>
      </c>
      <c r="AS48" s="38">
        <v>3233.6</v>
      </c>
      <c r="AT48" s="38">
        <v>1637.44</v>
      </c>
      <c r="AU48" s="38">
        <v>4733.4399999999996</v>
      </c>
      <c r="AV48" s="38">
        <v>1024</v>
      </c>
      <c r="AW48" s="39">
        <v>990.05</v>
      </c>
      <c r="AX48" s="253">
        <v>4766.97</v>
      </c>
      <c r="AY48" s="40">
        <f t="shared" ref="AY48:BE51" si="79">AP48/AH48</f>
        <v>1.96603558553153E-3</v>
      </c>
      <c r="AZ48" s="41">
        <f t="shared" si="79"/>
        <v>0</v>
      </c>
      <c r="BA48" s="41">
        <f t="shared" si="79"/>
        <v>9.0315981127273449E-3</v>
      </c>
      <c r="BB48" s="41">
        <f t="shared" si="79"/>
        <v>0.12777467148482341</v>
      </c>
      <c r="BC48" s="41">
        <f t="shared" si="79"/>
        <v>6.5069805073524625E-2</v>
      </c>
      <c r="BD48" s="41">
        <f t="shared" si="79"/>
        <v>0.19593180236776866</v>
      </c>
      <c r="BE48" s="41">
        <f t="shared" si="79"/>
        <v>4.4590369525269333E-2</v>
      </c>
      <c r="BF48" s="130">
        <f t="shared" si="58"/>
        <v>4.020251297683762E-2</v>
      </c>
      <c r="BG48" s="33" t="s">
        <v>188</v>
      </c>
      <c r="BH48" s="43">
        <f t="shared" ref="BH48:BN53" si="80">(AZ48-AY48)*100</f>
        <v>-0.19660355855315301</v>
      </c>
      <c r="BI48" s="43">
        <f t="shared" si="80"/>
        <v>0.90315981127273448</v>
      </c>
      <c r="BJ48" s="43">
        <f t="shared" si="80"/>
        <v>11.874307337209606</v>
      </c>
      <c r="BK48" s="43">
        <f t="shared" si="80"/>
        <v>-6.2704866411298781</v>
      </c>
      <c r="BL48" s="43">
        <f t="shared" si="80"/>
        <v>13.086199729424402</v>
      </c>
      <c r="BM48" s="43">
        <f t="shared" si="80"/>
        <v>-15.134143284249934</v>
      </c>
      <c r="BN48" s="131">
        <f t="shared" si="80"/>
        <v>-0.43878565484317122</v>
      </c>
      <c r="BO48" s="40">
        <f t="shared" ref="BO48:BS51" si="81">R48/J48</f>
        <v>0</v>
      </c>
      <c r="BP48" s="41">
        <f t="shared" si="81"/>
        <v>8.3333333333333329E-2</v>
      </c>
      <c r="BQ48" s="41">
        <f t="shared" si="81"/>
        <v>6.6666666666666666E-2</v>
      </c>
      <c r="BR48" s="41">
        <f t="shared" si="81"/>
        <v>0.375</v>
      </c>
      <c r="BS48" s="41">
        <f t="shared" si="81"/>
        <v>0.15384615384615385</v>
      </c>
      <c r="BT48" s="42">
        <f t="shared" si="62"/>
        <v>7.6923076923076927E-2</v>
      </c>
      <c r="BU48" s="260">
        <f t="shared" si="63"/>
        <v>0</v>
      </c>
      <c r="BV48" s="260">
        <f t="shared" si="64"/>
        <v>0.15384615384615385</v>
      </c>
      <c r="BW48" s="260">
        <f t="shared" si="65"/>
        <v>0.23076923076923078</v>
      </c>
      <c r="BX48" s="260">
        <f t="shared" ref="BX48" si="82">(AG48-AF48)/AF48</f>
        <v>-5.0303030303030308E-2</v>
      </c>
      <c r="BY48" s="290">
        <f t="shared" ref="BY48:BY51" si="83">(O48-N48)/N48</f>
        <v>0</v>
      </c>
      <c r="BZ48" s="40"/>
      <c r="CA48" s="42"/>
      <c r="CB48" s="40"/>
      <c r="CC48" s="300" t="s">
        <v>322</v>
      </c>
      <c r="CD48" s="324"/>
      <c r="CE48" s="294" t="s">
        <v>322</v>
      </c>
      <c r="CF48" s="294"/>
      <c r="CG48" s="300" t="s">
        <v>322</v>
      </c>
    </row>
    <row r="49" spans="1:85" x14ac:dyDescent="0.25">
      <c r="A49" s="10">
        <v>93</v>
      </c>
      <c r="B49" s="32" t="s">
        <v>278</v>
      </c>
      <c r="C49" s="33"/>
      <c r="D49" s="34"/>
      <c r="E49" s="34"/>
      <c r="F49" s="34"/>
      <c r="G49" s="34">
        <v>1</v>
      </c>
      <c r="H49" s="35">
        <v>0</v>
      </c>
      <c r="I49" s="36">
        <v>1</v>
      </c>
      <c r="J49" s="33"/>
      <c r="K49" s="34"/>
      <c r="L49" s="34"/>
      <c r="M49" s="34"/>
      <c r="N49" s="34">
        <v>10</v>
      </c>
      <c r="O49" s="72">
        <v>10</v>
      </c>
      <c r="P49" s="33"/>
      <c r="Q49" s="34"/>
      <c r="R49" s="34"/>
      <c r="S49" s="34"/>
      <c r="T49" s="34"/>
      <c r="U49" s="34"/>
      <c r="V49" s="34">
        <v>0</v>
      </c>
      <c r="W49" s="72">
        <v>0</v>
      </c>
      <c r="X49" s="244">
        <v>0</v>
      </c>
      <c r="Y49" s="36">
        <v>0</v>
      </c>
      <c r="Z49" s="33"/>
      <c r="AA49" s="34"/>
      <c r="AB49" s="34"/>
      <c r="AC49" s="34"/>
      <c r="AD49" s="34"/>
      <c r="AE49" s="70"/>
      <c r="AF49" s="70"/>
      <c r="AG49" s="109">
        <v>28.4</v>
      </c>
      <c r="AH49" s="37"/>
      <c r="AI49" s="38"/>
      <c r="AJ49" s="38"/>
      <c r="AK49" s="38"/>
      <c r="AL49" s="38"/>
      <c r="AM49" s="38"/>
      <c r="AN49" s="38">
        <v>5134.03</v>
      </c>
      <c r="AO49" s="129">
        <v>5557.33</v>
      </c>
      <c r="AP49" s="37"/>
      <c r="AQ49" s="38"/>
      <c r="AR49" s="38"/>
      <c r="AS49" s="38"/>
      <c r="AT49" s="38"/>
      <c r="AU49" s="38"/>
      <c r="AV49" s="38">
        <v>2987.64</v>
      </c>
      <c r="AW49" s="39">
        <v>1977.79</v>
      </c>
      <c r="AX49" s="253">
        <v>3999.07</v>
      </c>
      <c r="AY49" s="40"/>
      <c r="AZ49" s="41"/>
      <c r="BA49" s="41"/>
      <c r="BB49" s="41"/>
      <c r="BC49" s="41"/>
      <c r="BD49" s="41"/>
      <c r="BE49" s="41">
        <f t="shared" si="79"/>
        <v>0.58192881615417125</v>
      </c>
      <c r="BF49" s="130">
        <f t="shared" si="58"/>
        <v>0.35588852920377229</v>
      </c>
      <c r="BG49" s="33"/>
      <c r="BH49" s="43"/>
      <c r="BI49" s="43"/>
      <c r="BJ49" s="43"/>
      <c r="BK49" s="43"/>
      <c r="BL49" s="43"/>
      <c r="BM49" s="43"/>
      <c r="BN49" s="131">
        <f t="shared" si="80"/>
        <v>-22.604028695039897</v>
      </c>
      <c r="BO49" s="40"/>
      <c r="BP49" s="41"/>
      <c r="BQ49" s="41"/>
      <c r="BR49" s="41"/>
      <c r="BS49" s="41">
        <f t="shared" si="81"/>
        <v>0</v>
      </c>
      <c r="BT49" s="42">
        <f t="shared" si="62"/>
        <v>0</v>
      </c>
      <c r="BU49" s="260">
        <f t="shared" si="63"/>
        <v>0</v>
      </c>
      <c r="BV49" s="260">
        <f t="shared" si="64"/>
        <v>0</v>
      </c>
      <c r="BW49" s="260">
        <f t="shared" si="65"/>
        <v>0</v>
      </c>
      <c r="BX49" s="260"/>
      <c r="BY49" s="290">
        <f t="shared" si="83"/>
        <v>0</v>
      </c>
      <c r="BZ49" s="40"/>
      <c r="CA49" s="42"/>
      <c r="CB49" s="40"/>
      <c r="CC49" s="300" t="s">
        <v>322</v>
      </c>
      <c r="CD49" s="324"/>
      <c r="CE49" s="294" t="s">
        <v>322</v>
      </c>
      <c r="CF49" s="294"/>
      <c r="CG49" s="300" t="s">
        <v>322</v>
      </c>
    </row>
    <row r="50" spans="1:85" x14ac:dyDescent="0.25">
      <c r="A50" s="10">
        <v>98</v>
      </c>
      <c r="B50" s="32" t="s">
        <v>159</v>
      </c>
      <c r="C50" s="33">
        <v>9</v>
      </c>
      <c r="D50" s="34">
        <v>9</v>
      </c>
      <c r="E50" s="34">
        <v>9</v>
      </c>
      <c r="F50" s="34">
        <v>0</v>
      </c>
      <c r="G50" s="34">
        <v>0</v>
      </c>
      <c r="H50" s="35">
        <v>0</v>
      </c>
      <c r="I50" s="36">
        <v>5</v>
      </c>
      <c r="J50" s="33">
        <v>29</v>
      </c>
      <c r="K50" s="34">
        <v>38</v>
      </c>
      <c r="L50" s="34">
        <v>31</v>
      </c>
      <c r="M50" s="34">
        <v>30</v>
      </c>
      <c r="N50" s="34">
        <v>29</v>
      </c>
      <c r="O50" s="72">
        <v>81</v>
      </c>
      <c r="P50" s="33">
        <v>0</v>
      </c>
      <c r="Q50" s="34">
        <v>0</v>
      </c>
      <c r="R50" s="34">
        <v>0</v>
      </c>
      <c r="S50" s="34">
        <v>0</v>
      </c>
      <c r="T50" s="34">
        <v>3</v>
      </c>
      <c r="U50" s="34">
        <v>4</v>
      </c>
      <c r="V50" s="34">
        <v>1</v>
      </c>
      <c r="W50" s="72">
        <v>0</v>
      </c>
      <c r="X50" s="244">
        <v>0</v>
      </c>
      <c r="Y50" s="36">
        <v>10</v>
      </c>
      <c r="Z50" s="33">
        <v>15.1</v>
      </c>
      <c r="AA50" s="34">
        <v>15.1</v>
      </c>
      <c r="AB50" s="34">
        <v>20.91</v>
      </c>
      <c r="AC50" s="34">
        <v>20.91</v>
      </c>
      <c r="AD50" s="34">
        <v>20.91</v>
      </c>
      <c r="AE50" s="70">
        <v>20.91</v>
      </c>
      <c r="AF50" s="70">
        <v>35.4</v>
      </c>
      <c r="AG50" s="109">
        <v>35.4</v>
      </c>
      <c r="AH50" s="37"/>
      <c r="AI50" s="38">
        <v>15508</v>
      </c>
      <c r="AJ50" s="38">
        <v>22142</v>
      </c>
      <c r="AK50" s="38">
        <v>27128</v>
      </c>
      <c r="AL50" s="38">
        <v>22905</v>
      </c>
      <c r="AM50" s="38">
        <v>20970.189999999999</v>
      </c>
      <c r="AN50" s="38">
        <v>24963.68</v>
      </c>
      <c r="AO50" s="129">
        <v>38529</v>
      </c>
      <c r="AP50" s="37"/>
      <c r="AQ50" s="38">
        <v>1267</v>
      </c>
      <c r="AR50" s="38">
        <v>3817</v>
      </c>
      <c r="AS50" s="38">
        <v>8997</v>
      </c>
      <c r="AT50" s="38">
        <v>11444</v>
      </c>
      <c r="AU50" s="38">
        <v>10757.64</v>
      </c>
      <c r="AV50" s="38">
        <v>8708.57</v>
      </c>
      <c r="AW50" s="39">
        <v>438</v>
      </c>
      <c r="AX50" s="253">
        <v>17119</v>
      </c>
      <c r="AY50" s="40"/>
      <c r="AZ50" s="41">
        <f t="shared" ref="AZ50:BD56" si="84">AQ50/AI50</f>
        <v>8.1699767861748776E-2</v>
      </c>
      <c r="BA50" s="41">
        <f>AR50/AJ50</f>
        <v>0.17238731821876976</v>
      </c>
      <c r="BB50" s="41">
        <f>AS50/AK50</f>
        <v>0.33164995576526096</v>
      </c>
      <c r="BC50" s="41">
        <f>AT50/AL50</f>
        <v>0.49962890198646581</v>
      </c>
      <c r="BD50" s="41">
        <v>0.51</v>
      </c>
      <c r="BE50" s="41">
        <f t="shared" si="79"/>
        <v>0.34884960871153609</v>
      </c>
      <c r="BF50" s="130">
        <f t="shared" si="58"/>
        <v>1.1368060422019778E-2</v>
      </c>
      <c r="BG50" s="33" t="s">
        <v>188</v>
      </c>
      <c r="BH50" s="43">
        <f t="shared" ref="BH50:BM55" si="85">(AZ50-AY50)*100</f>
        <v>8.1699767861748782</v>
      </c>
      <c r="BI50" s="43">
        <f t="shared" si="85"/>
        <v>9.0687550357020985</v>
      </c>
      <c r="BJ50" s="43">
        <f t="shared" si="85"/>
        <v>15.926263754649121</v>
      </c>
      <c r="BK50" s="43">
        <f t="shared" si="85"/>
        <v>16.797894622120484</v>
      </c>
      <c r="BL50" s="43">
        <f t="shared" si="85"/>
        <v>1.0371098013534197</v>
      </c>
      <c r="BM50" s="43">
        <f t="shared" si="85"/>
        <v>-16.115039128846391</v>
      </c>
      <c r="BN50" s="131">
        <f t="shared" si="80"/>
        <v>-33.748154828951634</v>
      </c>
      <c r="BO50" s="40">
        <f t="shared" ref="BO50:BQ55" si="86">R50/J50</f>
        <v>0</v>
      </c>
      <c r="BP50" s="41">
        <f t="shared" si="86"/>
        <v>0</v>
      </c>
      <c r="BQ50" s="41">
        <f t="shared" si="86"/>
        <v>9.6774193548387094E-2</v>
      </c>
      <c r="BR50" s="41">
        <f>U50/M50</f>
        <v>0.13333333333333333</v>
      </c>
      <c r="BS50" s="41">
        <f t="shared" si="81"/>
        <v>3.4482758620689655E-2</v>
      </c>
      <c r="BT50" s="42">
        <f t="shared" si="62"/>
        <v>0</v>
      </c>
      <c r="BU50" s="260">
        <f t="shared" si="63"/>
        <v>0</v>
      </c>
      <c r="BV50" s="260">
        <f t="shared" si="64"/>
        <v>0.12345679012345678</v>
      </c>
      <c r="BW50" s="260">
        <f t="shared" si="65"/>
        <v>0.12345679012345678</v>
      </c>
      <c r="BX50" s="260">
        <f t="shared" ref="BX50" si="87">(AG50-AF50)/AF50</f>
        <v>0</v>
      </c>
      <c r="BY50" s="290">
        <f t="shared" si="83"/>
        <v>1.7931034482758621</v>
      </c>
      <c r="BZ50" s="40"/>
      <c r="CA50" s="42" t="s">
        <v>322</v>
      </c>
      <c r="CB50" s="40"/>
      <c r="CC50" s="300" t="s">
        <v>322</v>
      </c>
      <c r="CD50" s="324"/>
      <c r="CE50" s="294" t="s">
        <v>322</v>
      </c>
      <c r="CF50" s="294"/>
      <c r="CG50" s="300" t="s">
        <v>322</v>
      </c>
    </row>
    <row r="51" spans="1:85" x14ac:dyDescent="0.25">
      <c r="A51" s="10">
        <v>98</v>
      </c>
      <c r="B51" s="32" t="s">
        <v>160</v>
      </c>
      <c r="C51" s="33">
        <v>4</v>
      </c>
      <c r="D51" s="34">
        <v>4</v>
      </c>
      <c r="E51" s="34">
        <v>4</v>
      </c>
      <c r="F51" s="34">
        <v>0</v>
      </c>
      <c r="G51" s="34">
        <v>0</v>
      </c>
      <c r="H51" s="35">
        <v>0</v>
      </c>
      <c r="I51" s="36">
        <v>4</v>
      </c>
      <c r="J51" s="33">
        <v>56</v>
      </c>
      <c r="K51" s="34">
        <v>54</v>
      </c>
      <c r="L51" s="34">
        <v>56</v>
      </c>
      <c r="M51" s="34">
        <v>26</v>
      </c>
      <c r="N51" s="34">
        <v>30</v>
      </c>
      <c r="O51" s="72">
        <v>32</v>
      </c>
      <c r="P51" s="33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72">
        <v>0</v>
      </c>
      <c r="X51" s="244">
        <v>0</v>
      </c>
      <c r="Y51" s="36">
        <v>10</v>
      </c>
      <c r="Z51" s="33" t="s">
        <v>109</v>
      </c>
      <c r="AA51" s="34" t="s">
        <v>116</v>
      </c>
      <c r="AB51" s="34" t="s">
        <v>152</v>
      </c>
      <c r="AC51" s="34" t="s">
        <v>153</v>
      </c>
      <c r="AD51" s="34" t="s">
        <v>153</v>
      </c>
      <c r="AE51" s="70" t="s">
        <v>252</v>
      </c>
      <c r="AF51" s="70" t="s">
        <v>252</v>
      </c>
      <c r="AG51" s="109">
        <v>51.62</v>
      </c>
      <c r="AH51" s="37">
        <v>9466.61</v>
      </c>
      <c r="AI51" s="38">
        <v>5881.32</v>
      </c>
      <c r="AJ51" s="38">
        <v>6920.69</v>
      </c>
      <c r="AK51" s="38">
        <v>8880.18</v>
      </c>
      <c r="AL51" s="38">
        <v>7712.28</v>
      </c>
      <c r="AM51" s="38">
        <v>6651</v>
      </c>
      <c r="AN51" s="38">
        <v>6968</v>
      </c>
      <c r="AO51" s="129">
        <v>8400</v>
      </c>
      <c r="AP51" s="37">
        <v>5279.69</v>
      </c>
      <c r="AQ51" s="38">
        <v>5891.98</v>
      </c>
      <c r="AR51" s="38">
        <v>5550.58</v>
      </c>
      <c r="AS51" s="38">
        <v>5792.95</v>
      </c>
      <c r="AT51" s="38">
        <v>6383.75</v>
      </c>
      <c r="AU51" s="38">
        <v>777</v>
      </c>
      <c r="AV51" s="38">
        <v>328</v>
      </c>
      <c r="AW51" s="39">
        <v>0</v>
      </c>
      <c r="AX51" s="253">
        <v>5412</v>
      </c>
      <c r="AY51" s="40">
        <f t="shared" ref="AY51:AZ55" si="88">AP51/AH51</f>
        <v>0.55771707084162114</v>
      </c>
      <c r="AZ51" s="41">
        <f t="shared" si="84"/>
        <v>1.0018125182782096</v>
      </c>
      <c r="BA51" s="41">
        <f t="shared" si="84"/>
        <v>0.80202696551933406</v>
      </c>
      <c r="BB51" s="41">
        <f t="shared" si="84"/>
        <v>0.65234601100428136</v>
      </c>
      <c r="BC51" s="41">
        <f t="shared" si="84"/>
        <v>0.82773836012177981</v>
      </c>
      <c r="BD51" s="41">
        <f t="shared" si="84"/>
        <v>0.11682453766350925</v>
      </c>
      <c r="BE51" s="41">
        <f t="shared" si="79"/>
        <v>4.7072330654420208E-2</v>
      </c>
      <c r="BF51" s="130">
        <f t="shared" si="58"/>
        <v>0</v>
      </c>
      <c r="BG51" s="33" t="s">
        <v>188</v>
      </c>
      <c r="BH51" s="43">
        <f t="shared" si="85"/>
        <v>44.409544743658849</v>
      </c>
      <c r="BI51" s="43">
        <f t="shared" si="85"/>
        <v>-19.978555275887555</v>
      </c>
      <c r="BJ51" s="43">
        <f t="shared" si="85"/>
        <v>-14.96809545150527</v>
      </c>
      <c r="BK51" s="43">
        <f t="shared" si="85"/>
        <v>17.539234911749844</v>
      </c>
      <c r="BL51" s="43">
        <f t="shared" si="85"/>
        <v>-71.091382245827049</v>
      </c>
      <c r="BM51" s="43">
        <f t="shared" si="85"/>
        <v>-6.9752207009089044</v>
      </c>
      <c r="BN51" s="131">
        <f t="shared" si="80"/>
        <v>-4.7072330654420211</v>
      </c>
      <c r="BO51" s="40">
        <f t="shared" si="86"/>
        <v>0</v>
      </c>
      <c r="BP51" s="41">
        <f t="shared" si="86"/>
        <v>0</v>
      </c>
      <c r="BQ51" s="41">
        <f t="shared" si="86"/>
        <v>0</v>
      </c>
      <c r="BR51" s="41">
        <f>U51/M51</f>
        <v>0</v>
      </c>
      <c r="BS51" s="41">
        <f t="shared" si="81"/>
        <v>0</v>
      </c>
      <c r="BT51" s="42">
        <f t="shared" si="62"/>
        <v>0</v>
      </c>
      <c r="BU51" s="260">
        <f t="shared" si="63"/>
        <v>0</v>
      </c>
      <c r="BV51" s="260">
        <f t="shared" si="64"/>
        <v>0.3125</v>
      </c>
      <c r="BW51" s="260">
        <f t="shared" si="65"/>
        <v>0.3125</v>
      </c>
      <c r="BX51" s="260"/>
      <c r="BY51" s="290">
        <f t="shared" si="83"/>
        <v>6.6666666666666666E-2</v>
      </c>
      <c r="BZ51" s="40"/>
      <c r="CA51" s="42" t="s">
        <v>322</v>
      </c>
      <c r="CB51" s="40"/>
      <c r="CC51" s="300" t="s">
        <v>322</v>
      </c>
      <c r="CD51" s="324"/>
      <c r="CE51" s="294" t="s">
        <v>322</v>
      </c>
      <c r="CF51" s="294"/>
      <c r="CG51" s="300" t="s">
        <v>322</v>
      </c>
    </row>
    <row r="52" spans="1:85" x14ac:dyDescent="0.25">
      <c r="A52" s="10">
        <v>98</v>
      </c>
      <c r="B52" s="32" t="s">
        <v>163</v>
      </c>
      <c r="C52" s="33">
        <v>0</v>
      </c>
      <c r="D52" s="34">
        <v>0</v>
      </c>
      <c r="E52" s="34">
        <v>0</v>
      </c>
      <c r="F52" s="34"/>
      <c r="G52" s="34"/>
      <c r="H52" s="35"/>
      <c r="I52" s="36"/>
      <c r="J52" s="33">
        <v>9</v>
      </c>
      <c r="K52" s="34">
        <v>5</v>
      </c>
      <c r="L52" s="34">
        <v>6</v>
      </c>
      <c r="M52" s="34"/>
      <c r="N52" s="34"/>
      <c r="O52" s="72"/>
      <c r="P52" s="33"/>
      <c r="Q52" s="34"/>
      <c r="R52" s="34"/>
      <c r="S52" s="34"/>
      <c r="T52" s="34"/>
      <c r="U52" s="34"/>
      <c r="V52" s="34"/>
      <c r="W52" s="72"/>
      <c r="X52" s="244"/>
      <c r="Y52" s="36"/>
      <c r="Z52" s="33" t="s">
        <v>156</v>
      </c>
      <c r="AA52" s="34" t="s">
        <v>156</v>
      </c>
      <c r="AB52" s="34" t="s">
        <v>116</v>
      </c>
      <c r="AC52" s="34" t="s">
        <v>157</v>
      </c>
      <c r="AD52" s="34" t="s">
        <v>157</v>
      </c>
      <c r="AE52" s="70"/>
      <c r="AF52" s="70"/>
      <c r="AG52" s="109"/>
      <c r="AH52" s="37">
        <v>6114.99</v>
      </c>
      <c r="AI52" s="38">
        <v>6114.99</v>
      </c>
      <c r="AJ52" s="38">
        <v>6114.99</v>
      </c>
      <c r="AK52" s="38">
        <v>8580.0499999999993</v>
      </c>
      <c r="AL52" s="38">
        <v>9378.19</v>
      </c>
      <c r="AM52" s="38"/>
      <c r="AN52" s="38"/>
      <c r="AO52" s="129"/>
      <c r="AP52" s="37">
        <v>2176.9499999999998</v>
      </c>
      <c r="AQ52" s="38">
        <v>2579.19</v>
      </c>
      <c r="AR52" s="38">
        <v>2934.15</v>
      </c>
      <c r="AS52" s="38">
        <v>1340.26</v>
      </c>
      <c r="AT52" s="38">
        <v>3512.91</v>
      </c>
      <c r="AU52" s="38"/>
      <c r="AV52" s="38"/>
      <c r="AW52" s="39"/>
      <c r="AX52" s="253"/>
      <c r="AY52" s="40">
        <f t="shared" si="88"/>
        <v>0.35600221750158217</v>
      </c>
      <c r="AZ52" s="41">
        <f t="shared" si="84"/>
        <v>0.42178155647024773</v>
      </c>
      <c r="BA52" s="41">
        <f t="shared" si="84"/>
        <v>0.4798290757630021</v>
      </c>
      <c r="BB52" s="41">
        <f t="shared" si="84"/>
        <v>0.15620654891288513</v>
      </c>
      <c r="BC52" s="41">
        <f t="shared" si="84"/>
        <v>0.37458294191096575</v>
      </c>
      <c r="BD52" s="41"/>
      <c r="BE52" s="41"/>
      <c r="BF52" s="130"/>
      <c r="BG52" s="33" t="s">
        <v>188</v>
      </c>
      <c r="BH52" s="43">
        <f t="shared" si="85"/>
        <v>6.5779338968665559</v>
      </c>
      <c r="BI52" s="43">
        <f t="shared" si="85"/>
        <v>5.8047519292754366</v>
      </c>
      <c r="BJ52" s="43">
        <f t="shared" si="85"/>
        <v>-32.362252685011697</v>
      </c>
      <c r="BK52" s="43">
        <f t="shared" si="85"/>
        <v>21.83763929980806</v>
      </c>
      <c r="BL52" s="43"/>
      <c r="BM52" s="43"/>
      <c r="BN52" s="131"/>
      <c r="BO52" s="40">
        <f t="shared" si="86"/>
        <v>0</v>
      </c>
      <c r="BP52" s="41">
        <f t="shared" si="86"/>
        <v>0</v>
      </c>
      <c r="BQ52" s="41">
        <f t="shared" si="86"/>
        <v>0</v>
      </c>
      <c r="BR52" s="41"/>
      <c r="BS52" s="41"/>
      <c r="BT52" s="42"/>
      <c r="BU52" s="260"/>
      <c r="BV52" s="260"/>
      <c r="BW52" s="260"/>
      <c r="BX52" s="260"/>
      <c r="BY52" s="290"/>
      <c r="BZ52" s="40"/>
      <c r="CA52" s="42"/>
      <c r="CB52" s="40"/>
      <c r="CC52" s="300"/>
      <c r="CD52" s="324"/>
      <c r="CE52" s="294"/>
      <c r="CF52" s="294"/>
      <c r="CG52" s="300"/>
    </row>
    <row r="53" spans="1:85" x14ac:dyDescent="0.25">
      <c r="A53" s="10">
        <v>102</v>
      </c>
      <c r="B53" s="32" t="s">
        <v>55</v>
      </c>
      <c r="C53" s="33">
        <v>0</v>
      </c>
      <c r="D53" s="34">
        <v>0</v>
      </c>
      <c r="E53" s="34">
        <v>0</v>
      </c>
      <c r="F53" s="34"/>
      <c r="G53" s="34">
        <v>1</v>
      </c>
      <c r="H53" s="35">
        <v>1</v>
      </c>
      <c r="I53" s="36">
        <v>0</v>
      </c>
      <c r="J53" s="33">
        <v>7</v>
      </c>
      <c r="K53" s="34">
        <v>9</v>
      </c>
      <c r="L53" s="34">
        <v>6</v>
      </c>
      <c r="M53" s="34"/>
      <c r="N53" s="34">
        <v>0</v>
      </c>
      <c r="O53" s="72">
        <v>0</v>
      </c>
      <c r="P53" s="33">
        <v>0</v>
      </c>
      <c r="Q53" s="34">
        <v>0</v>
      </c>
      <c r="R53" s="34">
        <v>0</v>
      </c>
      <c r="S53" s="34">
        <v>0</v>
      </c>
      <c r="T53" s="34">
        <v>0</v>
      </c>
      <c r="U53" s="34"/>
      <c r="V53" s="34">
        <v>0</v>
      </c>
      <c r="W53" s="72">
        <v>0</v>
      </c>
      <c r="X53" s="244">
        <v>0</v>
      </c>
      <c r="Y53" s="36">
        <v>0</v>
      </c>
      <c r="Z53" s="33" t="s">
        <v>287</v>
      </c>
      <c r="AA53" s="34" t="s">
        <v>287</v>
      </c>
      <c r="AB53" s="34" t="s">
        <v>287</v>
      </c>
      <c r="AC53" s="34" t="s">
        <v>287</v>
      </c>
      <c r="AD53" s="34" t="s">
        <v>287</v>
      </c>
      <c r="AE53" s="70"/>
      <c r="AF53" s="70" t="s">
        <v>286</v>
      </c>
      <c r="AG53" s="70" t="s">
        <v>286</v>
      </c>
      <c r="AH53" s="37">
        <v>1245.96</v>
      </c>
      <c r="AI53" s="38">
        <v>1246.96</v>
      </c>
      <c r="AJ53" s="38">
        <v>1247.96</v>
      </c>
      <c r="AK53" s="38">
        <v>1248.96</v>
      </c>
      <c r="AL53" s="38">
        <v>1249.96</v>
      </c>
      <c r="AM53" s="38"/>
      <c r="AN53" s="38">
        <v>1142.1300000000001</v>
      </c>
      <c r="AO53" s="129">
        <v>1142.1300000000001</v>
      </c>
      <c r="AP53" s="37">
        <v>52</v>
      </c>
      <c r="AQ53" s="38">
        <v>64</v>
      </c>
      <c r="AR53" s="38">
        <v>56</v>
      </c>
      <c r="AS53" s="38">
        <v>72</v>
      </c>
      <c r="AT53" s="38">
        <v>52</v>
      </c>
      <c r="AU53" s="38"/>
      <c r="AV53" s="38">
        <v>0</v>
      </c>
      <c r="AW53" s="39">
        <v>0</v>
      </c>
      <c r="AX53" s="253">
        <v>0</v>
      </c>
      <c r="AY53" s="40">
        <f t="shared" si="88"/>
        <v>4.173488715528588E-2</v>
      </c>
      <c r="AZ53" s="41">
        <f>AQ53/AI53</f>
        <v>5.1324821967023801E-2</v>
      </c>
      <c r="BA53" s="41">
        <f t="shared" si="84"/>
        <v>4.4873233116446039E-2</v>
      </c>
      <c r="BB53" s="41">
        <f t="shared" si="84"/>
        <v>5.764796310530361E-2</v>
      </c>
      <c r="BC53" s="41">
        <f t="shared" si="84"/>
        <v>4.1601331242599765E-2</v>
      </c>
      <c r="BD53" s="41"/>
      <c r="BE53" s="41">
        <f t="shared" ref="BE53:BE55" si="89">AV53/AN53</f>
        <v>0</v>
      </c>
      <c r="BF53" s="130">
        <f t="shared" si="58"/>
        <v>0</v>
      </c>
      <c r="BG53" s="33" t="s">
        <v>188</v>
      </c>
      <c r="BH53" s="43">
        <f t="shared" si="85"/>
        <v>0.95899348117379213</v>
      </c>
      <c r="BI53" s="43">
        <f t="shared" si="85"/>
        <v>-0.64515888505777619</v>
      </c>
      <c r="BJ53" s="43">
        <f t="shared" si="85"/>
        <v>1.2774729988857572</v>
      </c>
      <c r="BK53" s="43">
        <f t="shared" si="85"/>
        <v>-1.6046631862703844</v>
      </c>
      <c r="BL53" s="43"/>
      <c r="BM53" s="43"/>
      <c r="BN53" s="131">
        <f t="shared" si="80"/>
        <v>0</v>
      </c>
      <c r="BO53" s="40">
        <f t="shared" si="86"/>
        <v>0</v>
      </c>
      <c r="BP53" s="41">
        <f t="shared" si="86"/>
        <v>0</v>
      </c>
      <c r="BQ53" s="41">
        <f t="shared" si="86"/>
        <v>0</v>
      </c>
      <c r="BR53" s="41"/>
      <c r="BS53" s="41"/>
      <c r="BT53" s="42" t="s">
        <v>188</v>
      </c>
      <c r="BU53" s="260" t="s">
        <v>188</v>
      </c>
      <c r="BV53" s="260" t="s">
        <v>188</v>
      </c>
      <c r="BW53" s="260" t="s">
        <v>188</v>
      </c>
      <c r="BX53" s="260">
        <v>0</v>
      </c>
      <c r="BY53" s="290">
        <v>0</v>
      </c>
      <c r="BZ53" s="40"/>
      <c r="CA53" s="42"/>
      <c r="CB53" s="40"/>
      <c r="CC53" s="300"/>
      <c r="CD53" s="324"/>
      <c r="CE53" s="294" t="s">
        <v>322</v>
      </c>
      <c r="CF53" s="294"/>
      <c r="CG53" s="300" t="s">
        <v>322</v>
      </c>
    </row>
    <row r="54" spans="1:85" x14ac:dyDescent="0.25">
      <c r="A54" s="10">
        <v>107</v>
      </c>
      <c r="B54" s="32" t="s">
        <v>170</v>
      </c>
      <c r="C54" s="33">
        <v>2</v>
      </c>
      <c r="D54" s="34">
        <v>1</v>
      </c>
      <c r="E54" s="34">
        <v>1</v>
      </c>
      <c r="F54" s="34"/>
      <c r="G54" s="34">
        <v>1</v>
      </c>
      <c r="H54" s="35"/>
      <c r="I54" s="36"/>
      <c r="J54" s="33">
        <v>25</v>
      </c>
      <c r="K54" s="34">
        <v>18</v>
      </c>
      <c r="L54" s="34">
        <v>18</v>
      </c>
      <c r="M54" s="34"/>
      <c r="N54" s="34">
        <v>34</v>
      </c>
      <c r="O54" s="72"/>
      <c r="P54" s="33">
        <v>0</v>
      </c>
      <c r="Q54" s="34">
        <v>0</v>
      </c>
      <c r="R54" s="34">
        <v>0</v>
      </c>
      <c r="S54" s="34">
        <v>0</v>
      </c>
      <c r="T54" s="34">
        <v>0</v>
      </c>
      <c r="U54" s="34"/>
      <c r="V54" s="34">
        <v>0</v>
      </c>
      <c r="W54" s="72"/>
      <c r="X54" s="244"/>
      <c r="Y54" s="36"/>
      <c r="Z54" s="33" t="s">
        <v>167</v>
      </c>
      <c r="AA54" s="34" t="s">
        <v>82</v>
      </c>
      <c r="AB54" s="34" t="s">
        <v>82</v>
      </c>
      <c r="AC54" s="34" t="s">
        <v>126</v>
      </c>
      <c r="AD54" s="34" t="s">
        <v>168</v>
      </c>
      <c r="AE54" s="70"/>
      <c r="AF54" s="70" t="s">
        <v>80</v>
      </c>
      <c r="AG54" s="109"/>
      <c r="AH54" s="37">
        <v>4122</v>
      </c>
      <c r="AI54" s="38">
        <v>4200</v>
      </c>
      <c r="AJ54" s="38">
        <v>4791</v>
      </c>
      <c r="AK54" s="38">
        <v>4698</v>
      </c>
      <c r="AL54" s="38">
        <v>5164</v>
      </c>
      <c r="AM54" s="38"/>
      <c r="AN54" s="38">
        <v>2964</v>
      </c>
      <c r="AO54" s="129"/>
      <c r="AP54" s="37">
        <v>268</v>
      </c>
      <c r="AQ54" s="38">
        <v>100</v>
      </c>
      <c r="AR54" s="38">
        <v>415</v>
      </c>
      <c r="AS54" s="38">
        <v>319</v>
      </c>
      <c r="AT54" s="38">
        <v>307</v>
      </c>
      <c r="AU54" s="38"/>
      <c r="AV54" s="38">
        <v>671</v>
      </c>
      <c r="AW54" s="39"/>
      <c r="AX54" s="253"/>
      <c r="AY54" s="40">
        <f t="shared" si="88"/>
        <v>6.5016982047549729E-2</v>
      </c>
      <c r="AZ54" s="41">
        <f t="shared" si="88"/>
        <v>2.3809523809523808E-2</v>
      </c>
      <c r="BA54" s="41">
        <f t="shared" si="84"/>
        <v>8.6620747234397832E-2</v>
      </c>
      <c r="BB54" s="41">
        <f t="shared" si="84"/>
        <v>6.7901234567901231E-2</v>
      </c>
      <c r="BC54" s="41">
        <f t="shared" si="84"/>
        <v>5.9450038729666928E-2</v>
      </c>
      <c r="BD54" s="41"/>
      <c r="BE54" s="41">
        <f t="shared" si="89"/>
        <v>0.22638326585695007</v>
      </c>
      <c r="BF54" s="130"/>
      <c r="BG54" s="33" t="s">
        <v>188</v>
      </c>
      <c r="BH54" s="43">
        <f t="shared" si="85"/>
        <v>-4.1207458238025918</v>
      </c>
      <c r="BI54" s="43">
        <f t="shared" si="85"/>
        <v>6.2811223424874028</v>
      </c>
      <c r="BJ54" s="43">
        <f t="shared" si="85"/>
        <v>-1.8719512666496603</v>
      </c>
      <c r="BK54" s="43">
        <f t="shared" si="85"/>
        <v>-0.84511958382343033</v>
      </c>
      <c r="BL54" s="43"/>
      <c r="BM54" s="43"/>
      <c r="BN54" s="131"/>
      <c r="BO54" s="40">
        <f t="shared" si="86"/>
        <v>0</v>
      </c>
      <c r="BP54" s="41">
        <f t="shared" si="86"/>
        <v>0</v>
      </c>
      <c r="BQ54" s="41">
        <f t="shared" si="86"/>
        <v>0</v>
      </c>
      <c r="BR54" s="41"/>
      <c r="BS54" s="41">
        <f>V54/N54</f>
        <v>0</v>
      </c>
      <c r="BT54" s="42"/>
      <c r="BU54" s="260"/>
      <c r="BV54" s="260"/>
      <c r="BW54" s="260"/>
      <c r="BX54" s="260"/>
      <c r="BY54" s="290"/>
      <c r="BZ54" s="40"/>
      <c r="CA54" s="42"/>
      <c r="CB54" s="40" t="s">
        <v>322</v>
      </c>
      <c r="CC54" s="300"/>
      <c r="CD54" s="324"/>
      <c r="CE54" s="294"/>
      <c r="CF54" s="294"/>
      <c r="CG54" s="300"/>
    </row>
    <row r="55" spans="1:85" x14ac:dyDescent="0.25">
      <c r="A55" s="10">
        <v>107</v>
      </c>
      <c r="B55" s="32" t="s">
        <v>171</v>
      </c>
      <c r="C55" s="33">
        <v>1</v>
      </c>
      <c r="D55" s="34">
        <v>1</v>
      </c>
      <c r="E55" s="34">
        <v>1</v>
      </c>
      <c r="F55" s="34"/>
      <c r="G55" s="34">
        <v>1</v>
      </c>
      <c r="H55" s="35"/>
      <c r="I55" s="36"/>
      <c r="J55" s="33">
        <v>18</v>
      </c>
      <c r="K55" s="34">
        <v>18</v>
      </c>
      <c r="L55" s="34">
        <v>18</v>
      </c>
      <c r="M55" s="34"/>
      <c r="N55" s="34">
        <v>22</v>
      </c>
      <c r="O55" s="72"/>
      <c r="P55" s="33">
        <v>0</v>
      </c>
      <c r="Q55" s="34">
        <v>0</v>
      </c>
      <c r="R55" s="34">
        <v>0</v>
      </c>
      <c r="S55" s="34">
        <v>0</v>
      </c>
      <c r="T55" s="34">
        <v>0</v>
      </c>
      <c r="U55" s="34"/>
      <c r="V55" s="34">
        <v>0</v>
      </c>
      <c r="W55" s="72"/>
      <c r="X55" s="244"/>
      <c r="Y55" s="36"/>
      <c r="Z55" s="33" t="s">
        <v>169</v>
      </c>
      <c r="AA55" s="34" t="s">
        <v>80</v>
      </c>
      <c r="AB55" s="34" t="s">
        <v>169</v>
      </c>
      <c r="AC55" s="34" t="s">
        <v>78</v>
      </c>
      <c r="AD55" s="34" t="s">
        <v>145</v>
      </c>
      <c r="AE55" s="70"/>
      <c r="AF55" s="70" t="s">
        <v>108</v>
      </c>
      <c r="AG55" s="109"/>
      <c r="AH55" s="37">
        <v>890</v>
      </c>
      <c r="AI55" s="38">
        <v>940</v>
      </c>
      <c r="AJ55" s="38">
        <v>789</v>
      </c>
      <c r="AK55" s="38">
        <v>900</v>
      </c>
      <c r="AL55" s="38">
        <v>1169</v>
      </c>
      <c r="AM55" s="38"/>
      <c r="AN55" s="38">
        <v>4557</v>
      </c>
      <c r="AO55" s="129"/>
      <c r="AP55" s="37">
        <v>29</v>
      </c>
      <c r="AQ55" s="38">
        <v>41</v>
      </c>
      <c r="AR55" s="38">
        <v>378</v>
      </c>
      <c r="AS55" s="38">
        <v>497</v>
      </c>
      <c r="AT55" s="38">
        <v>268</v>
      </c>
      <c r="AU55" s="38"/>
      <c r="AV55" s="38">
        <v>298</v>
      </c>
      <c r="AW55" s="39"/>
      <c r="AX55" s="253"/>
      <c r="AY55" s="40">
        <f t="shared" si="88"/>
        <v>3.2584269662921349E-2</v>
      </c>
      <c r="AZ55" s="41">
        <f t="shared" si="88"/>
        <v>4.3617021276595745E-2</v>
      </c>
      <c r="BA55" s="41">
        <f t="shared" si="84"/>
        <v>0.47908745247148288</v>
      </c>
      <c r="BB55" s="41">
        <f t="shared" si="84"/>
        <v>0.55222222222222217</v>
      </c>
      <c r="BC55" s="41">
        <f t="shared" si="84"/>
        <v>0.2292557741659538</v>
      </c>
      <c r="BD55" s="41"/>
      <c r="BE55" s="41">
        <f t="shared" si="89"/>
        <v>6.5393899495281987E-2</v>
      </c>
      <c r="BF55" s="130"/>
      <c r="BG55" s="33" t="s">
        <v>188</v>
      </c>
      <c r="BH55" s="43">
        <f t="shared" si="85"/>
        <v>1.1032751613674396</v>
      </c>
      <c r="BI55" s="43">
        <f t="shared" si="85"/>
        <v>43.547043119488713</v>
      </c>
      <c r="BJ55" s="43">
        <f t="shared" si="85"/>
        <v>7.3134769750739288</v>
      </c>
      <c r="BK55" s="43">
        <f t="shared" si="85"/>
        <v>-32.29664480562684</v>
      </c>
      <c r="BL55" s="43"/>
      <c r="BM55" s="43"/>
      <c r="BN55" s="131"/>
      <c r="BO55" s="40">
        <f t="shared" si="86"/>
        <v>0</v>
      </c>
      <c r="BP55" s="41">
        <f t="shared" si="86"/>
        <v>0</v>
      </c>
      <c r="BQ55" s="41">
        <f t="shared" si="86"/>
        <v>0</v>
      </c>
      <c r="BR55" s="41"/>
      <c r="BS55" s="41">
        <f>V55/N55</f>
        <v>0</v>
      </c>
      <c r="BT55" s="42"/>
      <c r="BU55" s="260"/>
      <c r="BV55" s="260"/>
      <c r="BW55" s="260"/>
      <c r="BX55" s="260"/>
      <c r="BY55" s="290"/>
      <c r="BZ55" s="40"/>
      <c r="CA55" s="42"/>
      <c r="CB55" s="40" t="s">
        <v>322</v>
      </c>
      <c r="CC55" s="300"/>
      <c r="CD55" s="324"/>
      <c r="CE55" s="294"/>
      <c r="CF55" s="294"/>
      <c r="CG55" s="300"/>
    </row>
    <row r="56" spans="1:85" ht="15.75" thickBot="1" x14ac:dyDescent="0.3">
      <c r="A56" s="10">
        <v>107</v>
      </c>
      <c r="B56" s="32" t="s">
        <v>173</v>
      </c>
      <c r="C56" s="33">
        <v>0</v>
      </c>
      <c r="D56" s="34">
        <v>3</v>
      </c>
      <c r="E56" s="34">
        <v>3</v>
      </c>
      <c r="F56" s="34">
        <v>0</v>
      </c>
      <c r="G56" s="34"/>
      <c r="H56" s="35"/>
      <c r="I56" s="36"/>
      <c r="J56" s="33">
        <v>0</v>
      </c>
      <c r="K56" s="34">
        <v>0</v>
      </c>
      <c r="L56" s="34">
        <v>62</v>
      </c>
      <c r="M56" s="34">
        <v>8</v>
      </c>
      <c r="N56" s="34"/>
      <c r="O56" s="72"/>
      <c r="P56" s="33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/>
      <c r="W56" s="72"/>
      <c r="X56" s="244"/>
      <c r="Y56" s="36"/>
      <c r="Z56" s="33"/>
      <c r="AA56" s="34"/>
      <c r="AB56" s="34"/>
      <c r="AC56" s="34">
        <v>38.22</v>
      </c>
      <c r="AD56" s="70">
        <v>29</v>
      </c>
      <c r="AE56" s="70">
        <v>29</v>
      </c>
      <c r="AF56" s="70"/>
      <c r="AG56" s="109"/>
      <c r="AH56" s="37"/>
      <c r="AI56" s="38"/>
      <c r="AJ56" s="38"/>
      <c r="AK56" s="38"/>
      <c r="AL56" s="38">
        <v>22155</v>
      </c>
      <c r="AM56" s="38">
        <v>29004</v>
      </c>
      <c r="AN56" s="38"/>
      <c r="AO56" s="129"/>
      <c r="AP56" s="37"/>
      <c r="AQ56" s="38"/>
      <c r="AR56" s="38"/>
      <c r="AS56" s="38"/>
      <c r="AT56" s="38">
        <v>7014</v>
      </c>
      <c r="AU56" s="38">
        <v>3978</v>
      </c>
      <c r="AV56" s="38"/>
      <c r="AW56" s="39"/>
      <c r="AX56" s="253"/>
      <c r="AY56" s="40"/>
      <c r="AZ56" s="41"/>
      <c r="BA56" s="41"/>
      <c r="BB56" s="41"/>
      <c r="BC56" s="41">
        <f t="shared" si="84"/>
        <v>0.31658767772511848</v>
      </c>
      <c r="BD56" s="41">
        <f t="shared" si="84"/>
        <v>0.13715349606950766</v>
      </c>
      <c r="BE56" s="41"/>
      <c r="BF56" s="130"/>
      <c r="BG56" s="33" t="s">
        <v>188</v>
      </c>
      <c r="BH56" s="43"/>
      <c r="BI56" s="43"/>
      <c r="BJ56" s="43"/>
      <c r="BK56" s="43"/>
      <c r="BL56" s="43"/>
      <c r="BM56" s="43"/>
      <c r="BN56" s="131"/>
      <c r="BO56" s="40"/>
      <c r="BP56" s="41"/>
      <c r="BQ56" s="41">
        <f>T56/L56</f>
        <v>0</v>
      </c>
      <c r="BR56" s="41">
        <f>U56/M56</f>
        <v>0</v>
      </c>
      <c r="BS56" s="41"/>
      <c r="BT56" s="42"/>
      <c r="BU56" s="260"/>
      <c r="BV56" s="260"/>
      <c r="BW56" s="260"/>
      <c r="BX56" s="260"/>
      <c r="BY56" s="290"/>
      <c r="BZ56" s="40"/>
      <c r="CA56" s="42" t="s">
        <v>322</v>
      </c>
      <c r="CB56" s="40"/>
      <c r="CC56" s="300"/>
      <c r="CD56" s="324"/>
      <c r="CE56" s="294"/>
      <c r="CF56" s="294"/>
      <c r="CG56" s="300"/>
    </row>
    <row r="57" spans="1:85" s="134" customFormat="1" ht="15.75" thickBot="1" x14ac:dyDescent="0.3">
      <c r="A57" s="132"/>
      <c r="B57" s="133" t="s">
        <v>260</v>
      </c>
      <c r="C57" s="207">
        <f t="shared" ref="C57:Y57" si="90">SUM(C4:C56)</f>
        <v>54</v>
      </c>
      <c r="D57" s="206">
        <f t="shared" si="90"/>
        <v>61</v>
      </c>
      <c r="E57" s="206">
        <f t="shared" si="90"/>
        <v>60</v>
      </c>
      <c r="F57" s="206">
        <f t="shared" si="90"/>
        <v>48</v>
      </c>
      <c r="G57" s="206">
        <f t="shared" si="90"/>
        <v>42</v>
      </c>
      <c r="H57" s="206">
        <f t="shared" si="90"/>
        <v>20</v>
      </c>
      <c r="I57" s="132">
        <f t="shared" si="90"/>
        <v>77</v>
      </c>
      <c r="J57" s="209">
        <f t="shared" si="90"/>
        <v>460</v>
      </c>
      <c r="K57" s="209">
        <f t="shared" si="90"/>
        <v>536</v>
      </c>
      <c r="L57" s="209">
        <f t="shared" si="90"/>
        <v>648</v>
      </c>
      <c r="M57" s="209">
        <f t="shared" si="90"/>
        <v>477</v>
      </c>
      <c r="N57" s="209">
        <f t="shared" si="90"/>
        <v>572</v>
      </c>
      <c r="O57" s="209">
        <f t="shared" si="90"/>
        <v>635</v>
      </c>
      <c r="P57" s="209">
        <f t="shared" si="90"/>
        <v>10</v>
      </c>
      <c r="Q57" s="209">
        <f t="shared" si="90"/>
        <v>2</v>
      </c>
      <c r="R57" s="209">
        <f t="shared" si="90"/>
        <v>8</v>
      </c>
      <c r="S57" s="209">
        <f t="shared" si="90"/>
        <v>19</v>
      </c>
      <c r="T57" s="209">
        <f t="shared" si="90"/>
        <v>21</v>
      </c>
      <c r="U57" s="209">
        <f t="shared" si="90"/>
        <v>38</v>
      </c>
      <c r="V57" s="209">
        <f t="shared" si="90"/>
        <v>40</v>
      </c>
      <c r="W57" s="209">
        <f t="shared" si="90"/>
        <v>36</v>
      </c>
      <c r="X57" s="209">
        <f t="shared" si="90"/>
        <v>37</v>
      </c>
      <c r="Y57" s="209">
        <f t="shared" si="90"/>
        <v>100</v>
      </c>
      <c r="Z57" s="206"/>
      <c r="AA57" s="206"/>
      <c r="AB57" s="206"/>
      <c r="AC57" s="206"/>
      <c r="AD57" s="206"/>
      <c r="AE57" s="210"/>
      <c r="AF57" s="210"/>
      <c r="AG57" s="210"/>
      <c r="AH57" s="211">
        <f t="shared" ref="AH57:AX57" si="91">SUM(AH4:AH56)</f>
        <v>224364.21</v>
      </c>
      <c r="AI57" s="211">
        <f t="shared" si="91"/>
        <v>248783.52</v>
      </c>
      <c r="AJ57" s="212">
        <f t="shared" si="91"/>
        <v>330661.75999999995</v>
      </c>
      <c r="AK57" s="213">
        <f t="shared" si="91"/>
        <v>426025.18</v>
      </c>
      <c r="AL57" s="214">
        <f t="shared" si="91"/>
        <v>471284.23000000004</v>
      </c>
      <c r="AM57" s="209">
        <f t="shared" si="91"/>
        <v>474614.27999999997</v>
      </c>
      <c r="AN57" s="209">
        <f t="shared" si="91"/>
        <v>454274.88</v>
      </c>
      <c r="AO57" s="209">
        <f t="shared" si="91"/>
        <v>499998.27</v>
      </c>
      <c r="AP57" s="209">
        <f t="shared" si="91"/>
        <v>52318.07</v>
      </c>
      <c r="AQ57" s="209">
        <f t="shared" si="91"/>
        <v>57439.22</v>
      </c>
      <c r="AR57" s="209">
        <f t="shared" si="91"/>
        <v>67448.709999999992</v>
      </c>
      <c r="AS57" s="209">
        <f t="shared" si="91"/>
        <v>99182.530000000013</v>
      </c>
      <c r="AT57" s="209">
        <f t="shared" si="91"/>
        <v>141911.79</v>
      </c>
      <c r="AU57" s="209">
        <f t="shared" si="91"/>
        <v>100309.96</v>
      </c>
      <c r="AV57" s="209">
        <f t="shared" si="91"/>
        <v>73517.88</v>
      </c>
      <c r="AW57" s="209">
        <f t="shared" si="91"/>
        <v>60553.520000000004</v>
      </c>
      <c r="AX57" s="209">
        <f t="shared" si="91"/>
        <v>224767.72000000003</v>
      </c>
      <c r="AY57" s="215"/>
      <c r="AZ57" s="215"/>
      <c r="BA57" s="215"/>
      <c r="BB57" s="215"/>
      <c r="BC57" s="215"/>
      <c r="BD57" s="216"/>
      <c r="BE57" s="215"/>
      <c r="BF57" s="267"/>
      <c r="BG57" s="217"/>
      <c r="BH57" s="217"/>
      <c r="BI57" s="217"/>
      <c r="BJ57" s="217"/>
      <c r="BK57" s="217"/>
      <c r="BL57" s="217"/>
      <c r="BM57" s="217"/>
      <c r="BN57" s="217"/>
      <c r="BO57" s="215"/>
      <c r="BP57" s="215"/>
      <c r="BQ57" s="215"/>
      <c r="BR57" s="215"/>
      <c r="BS57" s="215"/>
      <c r="BT57" s="215"/>
      <c r="BU57" s="215"/>
      <c r="BV57" s="215"/>
      <c r="BW57" s="215"/>
      <c r="BX57" s="84"/>
      <c r="BY57" s="84"/>
      <c r="BZ57" s="215"/>
      <c r="CA57" s="215"/>
      <c r="CB57" s="309"/>
      <c r="CC57" s="309"/>
      <c r="CD57" s="309"/>
      <c r="CE57" s="309"/>
      <c r="CF57" s="309"/>
      <c r="CG57" s="309"/>
    </row>
    <row r="58" spans="1:85" s="134" customFormat="1" ht="15.75" thickBot="1" x14ac:dyDescent="0.3">
      <c r="B58" s="135" t="s">
        <v>261</v>
      </c>
      <c r="C58" s="162"/>
      <c r="J58" s="137">
        <f t="shared" ref="J58:AE58" si="92">AVERAGE(J4:J56)</f>
        <v>12.777777777777779</v>
      </c>
      <c r="K58" s="137">
        <f t="shared" si="92"/>
        <v>14.888888888888889</v>
      </c>
      <c r="L58" s="137">
        <f t="shared" si="92"/>
        <v>18</v>
      </c>
      <c r="M58" s="137">
        <f t="shared" si="92"/>
        <v>18.346153846153847</v>
      </c>
      <c r="N58" s="137">
        <f t="shared" si="92"/>
        <v>17.333333333333332</v>
      </c>
      <c r="O58" s="137">
        <f t="shared" si="92"/>
        <v>20.483870967741936</v>
      </c>
      <c r="P58" s="137">
        <f t="shared" si="92"/>
        <v>0.34482758620689657</v>
      </c>
      <c r="Q58" s="137">
        <f t="shared" si="92"/>
        <v>6.8965517241379309E-2</v>
      </c>
      <c r="R58" s="137">
        <f t="shared" si="92"/>
        <v>0.26666666666666666</v>
      </c>
      <c r="S58" s="137">
        <f t="shared" si="92"/>
        <v>0.61290322580645162</v>
      </c>
      <c r="T58" s="137">
        <f t="shared" si="92"/>
        <v>0.7</v>
      </c>
      <c r="U58" s="137">
        <f t="shared" si="92"/>
        <v>1.4615384615384615</v>
      </c>
      <c r="V58" s="137">
        <f t="shared" si="92"/>
        <v>1.2121212121212122</v>
      </c>
      <c r="W58" s="137">
        <f t="shared" si="92"/>
        <v>1.1612903225806452</v>
      </c>
      <c r="X58" s="137">
        <f t="shared" si="92"/>
        <v>1.1935483870967742</v>
      </c>
      <c r="Y58" s="137">
        <f t="shared" si="92"/>
        <v>3.225806451612903</v>
      </c>
      <c r="Z58" s="167">
        <f t="shared" si="92"/>
        <v>19.333333333333336</v>
      </c>
      <c r="AA58" s="167">
        <f t="shared" si="92"/>
        <v>23.33</v>
      </c>
      <c r="AB58" s="167">
        <f t="shared" si="92"/>
        <v>28.196666666666669</v>
      </c>
      <c r="AC58" s="167">
        <f t="shared" si="92"/>
        <v>28.453076923076921</v>
      </c>
      <c r="AD58" s="167">
        <f t="shared" si="92"/>
        <v>26.86</v>
      </c>
      <c r="AE58" s="167">
        <f t="shared" si="92"/>
        <v>27.686666666666671</v>
      </c>
      <c r="AF58" s="167">
        <f>AVERAGE(AF4:AF56)</f>
        <v>30.743333333333329</v>
      </c>
      <c r="AG58" s="167">
        <f t="shared" ref="AG58:AX58" si="93">AVERAGE(AG4:AG56)</f>
        <v>36.658666666666662</v>
      </c>
      <c r="AH58" s="137">
        <f t="shared" si="93"/>
        <v>7237.5551612903228</v>
      </c>
      <c r="AI58" s="137">
        <f t="shared" si="93"/>
        <v>7774.4849999999997</v>
      </c>
      <c r="AJ58" s="137">
        <f t="shared" si="93"/>
        <v>9725.34588235294</v>
      </c>
      <c r="AK58" s="137">
        <f t="shared" si="93"/>
        <v>12172.147999999999</v>
      </c>
      <c r="AL58" s="137">
        <f t="shared" si="93"/>
        <v>12402.216578947369</v>
      </c>
      <c r="AM58" s="137">
        <f t="shared" si="93"/>
        <v>18254.395384615382</v>
      </c>
      <c r="AN58" s="137">
        <f t="shared" si="93"/>
        <v>13765.905454545455</v>
      </c>
      <c r="AO58" s="137">
        <f t="shared" si="93"/>
        <v>16128.976451612903</v>
      </c>
      <c r="AP58" s="137">
        <f t="shared" si="93"/>
        <v>2012.2334615384616</v>
      </c>
      <c r="AQ58" s="137">
        <f t="shared" si="93"/>
        <v>2127.3785185185184</v>
      </c>
      <c r="AR58" s="137">
        <f t="shared" si="93"/>
        <v>2325.8175862068961</v>
      </c>
      <c r="AS58" s="137">
        <f t="shared" si="93"/>
        <v>3005.5312121212123</v>
      </c>
      <c r="AT58" s="137">
        <f t="shared" si="93"/>
        <v>3835.4537837837838</v>
      </c>
      <c r="AU58" s="137">
        <f t="shared" si="93"/>
        <v>3858.0753846153848</v>
      </c>
      <c r="AV58" s="137">
        <f t="shared" si="93"/>
        <v>2227.8145454545456</v>
      </c>
      <c r="AW58" s="137">
        <f t="shared" si="93"/>
        <v>1953.3393548387098</v>
      </c>
      <c r="AX58" s="137">
        <f t="shared" si="93"/>
        <v>7250.5716129032271</v>
      </c>
      <c r="AY58" s="138">
        <f>AP57/AH57</f>
        <v>0.23318367042586696</v>
      </c>
      <c r="AZ58" s="138">
        <f t="shared" ref="AZ58:BF58" si="94">AQ57/AI57</f>
        <v>0.23088032519195806</v>
      </c>
      <c r="BA58" s="138">
        <f t="shared" si="94"/>
        <v>0.20398098044358079</v>
      </c>
      <c r="BB58" s="138">
        <f t="shared" si="94"/>
        <v>0.23280907950088775</v>
      </c>
      <c r="BC58" s="138">
        <f t="shared" si="94"/>
        <v>0.30111720479168164</v>
      </c>
      <c r="BD58" s="138">
        <f t="shared" si="94"/>
        <v>0.21135048865364947</v>
      </c>
      <c r="BE58" s="138">
        <f t="shared" si="94"/>
        <v>0.16183567094883169</v>
      </c>
      <c r="BF58" s="138">
        <f t="shared" si="94"/>
        <v>0.12110745903180825</v>
      </c>
      <c r="BH58" s="139">
        <f>(AZ58-AY58)*100</f>
        <v>-0.23033452339089044</v>
      </c>
      <c r="BI58" s="139">
        <f t="shared" ref="BI58:BN58" si="95">(BA58-AZ58)*100</f>
        <v>-2.689934474837727</v>
      </c>
      <c r="BJ58" s="139">
        <f t="shared" si="95"/>
        <v>2.8828099057306962</v>
      </c>
      <c r="BK58" s="139">
        <f t="shared" si="95"/>
        <v>6.8308125290793882</v>
      </c>
      <c r="BL58" s="139">
        <f t="shared" si="95"/>
        <v>-8.9766716138032159</v>
      </c>
      <c r="BM58" s="139">
        <f t="shared" si="95"/>
        <v>-4.9514817704817773</v>
      </c>
      <c r="BN58" s="139">
        <f t="shared" si="95"/>
        <v>-4.072821191702344</v>
      </c>
      <c r="BO58" s="138">
        <f t="shared" ref="BO58:BY58" si="96">AVERAGE(BO4:BO56)</f>
        <v>5.2318668252080855E-2</v>
      </c>
      <c r="BP58" s="138">
        <f t="shared" si="96"/>
        <v>3.2790309106098578E-2</v>
      </c>
      <c r="BQ58" s="138">
        <f t="shared" si="96"/>
        <v>2.7331316866421231E-2</v>
      </c>
      <c r="BR58" s="138">
        <f t="shared" si="96"/>
        <v>6.7879496274144219E-2</v>
      </c>
      <c r="BS58" s="138">
        <f t="shared" si="96"/>
        <v>5.4585391582908448E-2</v>
      </c>
      <c r="BT58" s="138">
        <f t="shared" si="96"/>
        <v>5.47591248502848E-2</v>
      </c>
      <c r="BU58" s="138">
        <f t="shared" si="96"/>
        <v>5.9617135951331932E-2</v>
      </c>
      <c r="BV58" s="138">
        <f t="shared" si="96"/>
        <v>0.17956948999142622</v>
      </c>
      <c r="BW58" s="138">
        <f t="shared" si="96"/>
        <v>0.29394575079304291</v>
      </c>
      <c r="BX58" s="138">
        <f t="shared" si="96"/>
        <v>3.7625071472263023E-2</v>
      </c>
      <c r="BY58" s="138">
        <f t="shared" si="96"/>
        <v>0.26286327675624427</v>
      </c>
      <c r="BZ58" s="134">
        <f t="shared" ref="BZ58:CG58" si="97">COUNTA(BZ4:BZ56)</f>
        <v>3</v>
      </c>
      <c r="CA58" s="134">
        <f t="shared" si="97"/>
        <v>18</v>
      </c>
      <c r="CB58" s="134">
        <f t="shared" si="97"/>
        <v>7</v>
      </c>
      <c r="CC58" s="134">
        <f t="shared" si="97"/>
        <v>24</v>
      </c>
      <c r="CD58" s="134">
        <f t="shared" si="97"/>
        <v>10</v>
      </c>
      <c r="CE58" s="134">
        <f t="shared" si="97"/>
        <v>21</v>
      </c>
      <c r="CF58" s="134">
        <f t="shared" si="97"/>
        <v>1</v>
      </c>
      <c r="CG58" s="134">
        <f t="shared" si="97"/>
        <v>30</v>
      </c>
    </row>
    <row r="59" spans="1:85" ht="18" x14ac:dyDescent="0.25">
      <c r="B59" s="101"/>
    </row>
    <row r="60" spans="1:85" x14ac:dyDescent="0.25">
      <c r="AO60" s="341">
        <f>(AO57-AN57)/AN57</f>
        <v>0.10065137213838461</v>
      </c>
    </row>
  </sheetData>
  <mergeCells count="24">
    <mergeCell ref="X1:X2"/>
    <mergeCell ref="Y1:Y2"/>
    <mergeCell ref="BY1:BY3"/>
    <mergeCell ref="BU1:BU2"/>
    <mergeCell ref="A1:B2"/>
    <mergeCell ref="C1:H2"/>
    <mergeCell ref="I1:I2"/>
    <mergeCell ref="J1:O2"/>
    <mergeCell ref="P1:W2"/>
    <mergeCell ref="CD1:CG1"/>
    <mergeCell ref="CD2:CE2"/>
    <mergeCell ref="CF2:CG2"/>
    <mergeCell ref="Z1:AG2"/>
    <mergeCell ref="AH1:AO2"/>
    <mergeCell ref="AP1:AW2"/>
    <mergeCell ref="AX1:AX2"/>
    <mergeCell ref="AY1:BF2"/>
    <mergeCell ref="BG1:BN2"/>
    <mergeCell ref="BO1:BT2"/>
    <mergeCell ref="BV1:BV2"/>
    <mergeCell ref="BW1:BW2"/>
    <mergeCell ref="CB1:CC2"/>
    <mergeCell ref="BZ1:CA2"/>
    <mergeCell ref="BX1:BX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CG105"/>
  <sheetViews>
    <sheetView zoomScaleNormal="100" workbookViewId="0">
      <pane xSplit="2" ySplit="3" topLeftCell="AW79" activePane="bottomRight" state="frozenSplit"/>
      <selection pane="topRight" activeCell="C1" sqref="C1"/>
      <selection pane="bottomLeft" activeCell="A3" sqref="A3"/>
      <selection pane="bottomRight" activeCell="BH103" sqref="BH103"/>
    </sheetView>
  </sheetViews>
  <sheetFormatPr defaultRowHeight="15" x14ac:dyDescent="0.25"/>
  <cols>
    <col min="1" max="1" width="6.28515625" style="14" customWidth="1"/>
    <col min="2" max="2" width="45.28515625" style="91" customWidth="1"/>
    <col min="3" max="8" width="9.140625" style="14"/>
    <col min="9" max="9" width="18.7109375" style="14" customWidth="1"/>
    <col min="10" max="23" width="9.140625" style="14"/>
    <col min="24" max="24" width="11.5703125" style="14" customWidth="1"/>
    <col min="25" max="25" width="13.42578125" style="14" customWidth="1"/>
    <col min="26" max="29" width="12.28515625" style="14" customWidth="1"/>
    <col min="30" max="30" width="12.42578125" style="14" customWidth="1"/>
    <col min="31" max="33" width="12.28515625" style="14" customWidth="1"/>
    <col min="34" max="49" width="10.85546875" style="14" customWidth="1"/>
    <col min="50" max="50" width="15.28515625" style="14" customWidth="1"/>
    <col min="51" max="58" width="10.28515625" style="14" customWidth="1"/>
    <col min="59" max="59" width="11.140625" style="14" customWidth="1"/>
    <col min="60" max="60" width="10.28515625" style="14" customWidth="1"/>
    <col min="61" max="62" width="10.140625" style="14" customWidth="1"/>
    <col min="63" max="63" width="10.140625" style="14" bestFit="1" customWidth="1"/>
    <col min="64" max="66" width="10.140625" style="14" customWidth="1"/>
    <col min="67" max="69" width="10.140625" style="14" bestFit="1" customWidth="1"/>
    <col min="70" max="72" width="10.140625" style="14" customWidth="1"/>
    <col min="73" max="73" width="13.85546875" style="14" customWidth="1"/>
    <col min="74" max="74" width="12.7109375" style="14" customWidth="1"/>
    <col min="75" max="75" width="13.42578125" style="14" customWidth="1"/>
    <col min="76" max="77" width="20.140625" style="14" customWidth="1"/>
    <col min="78" max="79" width="12.42578125" style="14" customWidth="1"/>
    <col min="80" max="80" width="9.140625" style="14" customWidth="1"/>
    <col min="81" max="81" width="10.85546875" style="14" customWidth="1"/>
    <col min="82" max="82" width="9.140625" style="14"/>
    <col min="83" max="83" width="10" style="14" customWidth="1"/>
    <col min="84" max="16384" width="9.140625" style="14"/>
  </cols>
  <sheetData>
    <row r="1" spans="1:85" ht="97.5" customHeight="1" thickBot="1" x14ac:dyDescent="0.3">
      <c r="A1" s="412"/>
      <c r="B1" s="413"/>
      <c r="C1" s="416" t="s">
        <v>65</v>
      </c>
      <c r="D1" s="416"/>
      <c r="E1" s="416"/>
      <c r="F1" s="416"/>
      <c r="G1" s="416"/>
      <c r="H1" s="416"/>
      <c r="I1" s="418" t="s">
        <v>297</v>
      </c>
      <c r="J1" s="416" t="s">
        <v>66</v>
      </c>
      <c r="K1" s="416"/>
      <c r="L1" s="416"/>
      <c r="M1" s="416"/>
      <c r="N1" s="416"/>
      <c r="O1" s="416"/>
      <c r="P1" s="408" t="s">
        <v>67</v>
      </c>
      <c r="Q1" s="420"/>
      <c r="R1" s="420"/>
      <c r="S1" s="420"/>
      <c r="T1" s="420"/>
      <c r="U1" s="420"/>
      <c r="V1" s="420"/>
      <c r="W1" s="409"/>
      <c r="X1" s="416" t="s">
        <v>299</v>
      </c>
      <c r="Y1" s="418" t="s">
        <v>300</v>
      </c>
      <c r="Z1" s="416" t="s">
        <v>378</v>
      </c>
      <c r="AA1" s="416"/>
      <c r="AB1" s="416"/>
      <c r="AC1" s="416"/>
      <c r="AD1" s="416"/>
      <c r="AE1" s="416"/>
      <c r="AF1" s="416"/>
      <c r="AG1" s="416"/>
      <c r="AH1" s="408" t="s">
        <v>302</v>
      </c>
      <c r="AI1" s="420"/>
      <c r="AJ1" s="420"/>
      <c r="AK1" s="420"/>
      <c r="AL1" s="420"/>
      <c r="AM1" s="420"/>
      <c r="AN1" s="420"/>
      <c r="AO1" s="409"/>
      <c r="AP1" s="416" t="s">
        <v>303</v>
      </c>
      <c r="AQ1" s="416"/>
      <c r="AR1" s="416"/>
      <c r="AS1" s="416"/>
      <c r="AT1" s="416"/>
      <c r="AU1" s="416"/>
      <c r="AV1" s="416"/>
      <c r="AW1" s="416"/>
      <c r="AX1" s="418" t="s">
        <v>304</v>
      </c>
      <c r="AY1" s="416" t="s">
        <v>315</v>
      </c>
      <c r="AZ1" s="416"/>
      <c r="BA1" s="416"/>
      <c r="BB1" s="416"/>
      <c r="BC1" s="416"/>
      <c r="BD1" s="416"/>
      <c r="BE1" s="416"/>
      <c r="BF1" s="416"/>
      <c r="BG1" s="408" t="s">
        <v>218</v>
      </c>
      <c r="BH1" s="420"/>
      <c r="BI1" s="420"/>
      <c r="BJ1" s="420"/>
      <c r="BK1" s="420"/>
      <c r="BL1" s="420"/>
      <c r="BM1" s="420"/>
      <c r="BN1" s="409"/>
      <c r="BO1" s="408" t="s">
        <v>313</v>
      </c>
      <c r="BP1" s="420"/>
      <c r="BQ1" s="420"/>
      <c r="BR1" s="420"/>
      <c r="BS1" s="420"/>
      <c r="BT1" s="409"/>
      <c r="BU1" s="418" t="s">
        <v>310</v>
      </c>
      <c r="BV1" s="418" t="s">
        <v>312</v>
      </c>
      <c r="BW1" s="418" t="s">
        <v>311</v>
      </c>
      <c r="BX1" s="418" t="s">
        <v>306</v>
      </c>
      <c r="BY1" s="418" t="s">
        <v>307</v>
      </c>
      <c r="BZ1" s="408" t="s">
        <v>323</v>
      </c>
      <c r="CA1" s="409"/>
      <c r="CB1" s="401" t="s">
        <v>321</v>
      </c>
      <c r="CC1" s="402"/>
      <c r="CD1" s="401" t="s">
        <v>320</v>
      </c>
      <c r="CE1" s="405"/>
      <c r="CF1" s="405"/>
      <c r="CG1" s="402"/>
    </row>
    <row r="2" spans="1:85" s="90" customFormat="1" ht="34.5" customHeight="1" thickBot="1" x14ac:dyDescent="0.3">
      <c r="A2" s="414"/>
      <c r="B2" s="415"/>
      <c r="C2" s="417"/>
      <c r="D2" s="417"/>
      <c r="E2" s="417"/>
      <c r="F2" s="417"/>
      <c r="G2" s="417"/>
      <c r="H2" s="417"/>
      <c r="I2" s="419"/>
      <c r="J2" s="417"/>
      <c r="K2" s="417"/>
      <c r="L2" s="417"/>
      <c r="M2" s="417"/>
      <c r="N2" s="417"/>
      <c r="O2" s="417"/>
      <c r="P2" s="421"/>
      <c r="Q2" s="417"/>
      <c r="R2" s="417"/>
      <c r="S2" s="417"/>
      <c r="T2" s="417"/>
      <c r="U2" s="417"/>
      <c r="V2" s="417"/>
      <c r="W2" s="422"/>
      <c r="X2" s="417"/>
      <c r="Y2" s="419"/>
      <c r="Z2" s="417"/>
      <c r="AA2" s="417"/>
      <c r="AB2" s="417"/>
      <c r="AC2" s="417"/>
      <c r="AD2" s="417"/>
      <c r="AE2" s="417"/>
      <c r="AF2" s="417"/>
      <c r="AG2" s="417"/>
      <c r="AH2" s="421"/>
      <c r="AI2" s="417"/>
      <c r="AJ2" s="417"/>
      <c r="AK2" s="417"/>
      <c r="AL2" s="417"/>
      <c r="AM2" s="417"/>
      <c r="AN2" s="417"/>
      <c r="AO2" s="422"/>
      <c r="AP2" s="417"/>
      <c r="AQ2" s="417"/>
      <c r="AR2" s="417"/>
      <c r="AS2" s="417"/>
      <c r="AT2" s="417"/>
      <c r="AU2" s="417"/>
      <c r="AV2" s="417"/>
      <c r="AW2" s="417"/>
      <c r="AX2" s="419"/>
      <c r="AY2" s="417"/>
      <c r="AZ2" s="417"/>
      <c r="BA2" s="417"/>
      <c r="BB2" s="417"/>
      <c r="BC2" s="417"/>
      <c r="BD2" s="417"/>
      <c r="BE2" s="417"/>
      <c r="BF2" s="417"/>
      <c r="BG2" s="421"/>
      <c r="BH2" s="417"/>
      <c r="BI2" s="417"/>
      <c r="BJ2" s="417"/>
      <c r="BK2" s="417"/>
      <c r="BL2" s="417"/>
      <c r="BM2" s="417"/>
      <c r="BN2" s="422"/>
      <c r="BO2" s="421"/>
      <c r="BP2" s="417"/>
      <c r="BQ2" s="417"/>
      <c r="BR2" s="417"/>
      <c r="BS2" s="417"/>
      <c r="BT2" s="422"/>
      <c r="BU2" s="419"/>
      <c r="BV2" s="419"/>
      <c r="BW2" s="419"/>
      <c r="BX2" s="423"/>
      <c r="BY2" s="423"/>
      <c r="BZ2" s="410"/>
      <c r="CA2" s="411"/>
      <c r="CB2" s="403"/>
      <c r="CC2" s="404"/>
      <c r="CD2" s="406" t="s">
        <v>317</v>
      </c>
      <c r="CE2" s="407"/>
      <c r="CF2" s="406" t="s">
        <v>318</v>
      </c>
      <c r="CG2" s="407"/>
    </row>
    <row r="3" spans="1:85" s="317" customFormat="1" ht="41.25" customHeight="1" thickBot="1" x14ac:dyDescent="0.3">
      <c r="A3" s="111" t="s">
        <v>59</v>
      </c>
      <c r="B3" s="315" t="s">
        <v>0</v>
      </c>
      <c r="C3" s="276" t="s">
        <v>60</v>
      </c>
      <c r="D3" s="276" t="s">
        <v>61</v>
      </c>
      <c r="E3" s="276" t="s">
        <v>62</v>
      </c>
      <c r="F3" s="275" t="s">
        <v>234</v>
      </c>
      <c r="G3" s="276" t="s">
        <v>266</v>
      </c>
      <c r="H3" s="277" t="s">
        <v>296</v>
      </c>
      <c r="I3" s="111" t="s">
        <v>296</v>
      </c>
      <c r="J3" s="276" t="s">
        <v>60</v>
      </c>
      <c r="K3" s="276" t="s">
        <v>61</v>
      </c>
      <c r="L3" s="276" t="s">
        <v>62</v>
      </c>
      <c r="M3" s="276" t="s">
        <v>234</v>
      </c>
      <c r="N3" s="276" t="s">
        <v>266</v>
      </c>
      <c r="O3" s="277" t="s">
        <v>296</v>
      </c>
      <c r="P3" s="276" t="s">
        <v>63</v>
      </c>
      <c r="Q3" s="276" t="s">
        <v>64</v>
      </c>
      <c r="R3" s="276" t="s">
        <v>60</v>
      </c>
      <c r="S3" s="276" t="s">
        <v>61</v>
      </c>
      <c r="T3" s="276" t="s">
        <v>62</v>
      </c>
      <c r="U3" s="276" t="s">
        <v>234</v>
      </c>
      <c r="V3" s="276" t="s">
        <v>266</v>
      </c>
      <c r="W3" s="111" t="s">
        <v>296</v>
      </c>
      <c r="X3" s="111" t="s">
        <v>296</v>
      </c>
      <c r="Y3" s="277" t="s">
        <v>296</v>
      </c>
      <c r="Z3" s="344" t="s">
        <v>182</v>
      </c>
      <c r="AA3" s="344" t="s">
        <v>183</v>
      </c>
      <c r="AB3" s="344" t="s">
        <v>184</v>
      </c>
      <c r="AC3" s="344" t="s">
        <v>185</v>
      </c>
      <c r="AD3" s="344" t="s">
        <v>186</v>
      </c>
      <c r="AE3" s="344" t="s">
        <v>294</v>
      </c>
      <c r="AF3" s="344" t="s">
        <v>295</v>
      </c>
      <c r="AG3" s="344" t="s">
        <v>301</v>
      </c>
      <c r="AH3" s="270" t="s">
        <v>182</v>
      </c>
      <c r="AI3" s="270" t="s">
        <v>183</v>
      </c>
      <c r="AJ3" s="270" t="s">
        <v>184</v>
      </c>
      <c r="AK3" s="270" t="s">
        <v>185</v>
      </c>
      <c r="AL3" s="270" t="s">
        <v>186</v>
      </c>
      <c r="AM3" s="270" t="s">
        <v>294</v>
      </c>
      <c r="AN3" s="270" t="s">
        <v>295</v>
      </c>
      <c r="AO3" s="270" t="s">
        <v>301</v>
      </c>
      <c r="AP3" s="270" t="s">
        <v>182</v>
      </c>
      <c r="AQ3" s="270" t="s">
        <v>183</v>
      </c>
      <c r="AR3" s="270" t="s">
        <v>184</v>
      </c>
      <c r="AS3" s="270" t="s">
        <v>185</v>
      </c>
      <c r="AT3" s="270" t="s">
        <v>186</v>
      </c>
      <c r="AU3" s="270" t="s">
        <v>294</v>
      </c>
      <c r="AV3" s="270" t="s">
        <v>295</v>
      </c>
      <c r="AW3" s="270" t="s">
        <v>301</v>
      </c>
      <c r="AX3" s="270" t="s">
        <v>305</v>
      </c>
      <c r="AY3" s="270" t="s">
        <v>182</v>
      </c>
      <c r="AZ3" s="270" t="s">
        <v>183</v>
      </c>
      <c r="BA3" s="270" t="s">
        <v>184</v>
      </c>
      <c r="BB3" s="270" t="s">
        <v>185</v>
      </c>
      <c r="BC3" s="270" t="s">
        <v>187</v>
      </c>
      <c r="BD3" s="270" t="s">
        <v>294</v>
      </c>
      <c r="BE3" s="270" t="s">
        <v>295</v>
      </c>
      <c r="BF3" s="270" t="s">
        <v>301</v>
      </c>
      <c r="BG3" s="270" t="s">
        <v>182</v>
      </c>
      <c r="BH3" s="270" t="s">
        <v>183</v>
      </c>
      <c r="BI3" s="270" t="s">
        <v>184</v>
      </c>
      <c r="BJ3" s="270" t="s">
        <v>185</v>
      </c>
      <c r="BK3" s="270" t="s">
        <v>187</v>
      </c>
      <c r="BL3" s="270" t="s">
        <v>294</v>
      </c>
      <c r="BM3" s="270" t="s">
        <v>295</v>
      </c>
      <c r="BN3" s="270" t="s">
        <v>301</v>
      </c>
      <c r="BO3" s="276" t="s">
        <v>60</v>
      </c>
      <c r="BP3" s="276" t="s">
        <v>314</v>
      </c>
      <c r="BQ3" s="276" t="s">
        <v>62</v>
      </c>
      <c r="BR3" s="276" t="s">
        <v>234</v>
      </c>
      <c r="BS3" s="276" t="s">
        <v>266</v>
      </c>
      <c r="BT3" s="276" t="s">
        <v>296</v>
      </c>
      <c r="BU3" s="276" t="s">
        <v>296</v>
      </c>
      <c r="BV3" s="276" t="s">
        <v>296</v>
      </c>
      <c r="BW3" s="276" t="s">
        <v>296</v>
      </c>
      <c r="BX3" s="419"/>
      <c r="BY3" s="419"/>
      <c r="BZ3" s="271" t="s">
        <v>316</v>
      </c>
      <c r="CA3" s="316" t="s">
        <v>319</v>
      </c>
      <c r="CB3" s="269" t="s">
        <v>316</v>
      </c>
      <c r="CC3" s="318" t="s">
        <v>319</v>
      </c>
      <c r="CD3" s="317" t="s">
        <v>316</v>
      </c>
      <c r="CE3" s="318" t="s">
        <v>319</v>
      </c>
      <c r="CF3" s="317" t="s">
        <v>316</v>
      </c>
      <c r="CG3" s="318" t="s">
        <v>319</v>
      </c>
    </row>
    <row r="4" spans="1:85" x14ac:dyDescent="0.25">
      <c r="A4" s="13">
        <v>5</v>
      </c>
      <c r="B4" s="50" t="s">
        <v>350</v>
      </c>
      <c r="C4" s="51"/>
      <c r="D4" s="52"/>
      <c r="E4" s="52"/>
      <c r="F4" s="52"/>
      <c r="G4" s="52">
        <v>0</v>
      </c>
      <c r="H4" s="53"/>
      <c r="I4" s="241"/>
      <c r="J4" s="51"/>
      <c r="K4" s="52"/>
      <c r="L4" s="52"/>
      <c r="M4" s="52"/>
      <c r="N4" s="52">
        <v>22</v>
      </c>
      <c r="O4" s="105"/>
      <c r="P4" s="51"/>
      <c r="Q4" s="52"/>
      <c r="R4" s="52"/>
      <c r="S4" s="52"/>
      <c r="T4" s="52"/>
      <c r="U4" s="52"/>
      <c r="V4" s="52">
        <v>0</v>
      </c>
      <c r="W4" s="105"/>
      <c r="X4" s="246"/>
      <c r="Y4" s="241"/>
      <c r="Z4" s="51"/>
      <c r="AA4" s="52"/>
      <c r="AB4" s="52"/>
      <c r="AC4" s="52"/>
      <c r="AD4" s="52"/>
      <c r="AE4" s="54"/>
      <c r="AF4" s="54">
        <v>37.630000000000003</v>
      </c>
      <c r="AG4" s="107"/>
      <c r="AH4" s="191"/>
      <c r="AI4" s="55"/>
      <c r="AJ4" s="55"/>
      <c r="AK4" s="55"/>
      <c r="AL4" s="55"/>
      <c r="AM4" s="55"/>
      <c r="AN4" s="55">
        <v>31078</v>
      </c>
      <c r="AO4" s="141"/>
      <c r="AP4" s="191"/>
      <c r="AQ4" s="55"/>
      <c r="AR4" s="55"/>
      <c r="AS4" s="55"/>
      <c r="AT4" s="55"/>
      <c r="AU4" s="55"/>
      <c r="AV4" s="55">
        <v>9371</v>
      </c>
      <c r="AW4" s="56"/>
      <c r="AX4" s="255"/>
      <c r="AY4" s="197"/>
      <c r="AZ4" s="57"/>
      <c r="BA4" s="57"/>
      <c r="BB4" s="57"/>
      <c r="BC4" s="57"/>
      <c r="BD4" s="57"/>
      <c r="BE4" s="57">
        <f t="shared" ref="BE4:BE5" si="0">AV4/AN4</f>
        <v>0.30153163009202649</v>
      </c>
      <c r="BF4" s="136"/>
      <c r="BG4" s="51" t="s">
        <v>188</v>
      </c>
      <c r="BH4" s="59"/>
      <c r="BI4" s="59"/>
      <c r="BJ4" s="59"/>
      <c r="BK4" s="59"/>
      <c r="BL4" s="59"/>
      <c r="BM4" s="59"/>
      <c r="BN4" s="144"/>
      <c r="BO4" s="197"/>
      <c r="BP4" s="57"/>
      <c r="BQ4" s="57"/>
      <c r="BR4" s="57"/>
      <c r="BS4" s="57">
        <f t="shared" ref="BS4:BS5" si="1">V4/N4</f>
        <v>0</v>
      </c>
      <c r="BT4" s="58"/>
      <c r="BU4" s="124"/>
      <c r="BV4" s="124"/>
      <c r="BW4" s="124"/>
      <c r="BX4" s="124"/>
      <c r="BY4" s="291"/>
      <c r="BZ4" s="197"/>
      <c r="CA4" s="58"/>
      <c r="CB4" s="197" t="s">
        <v>322</v>
      </c>
      <c r="CC4" s="302"/>
      <c r="CD4" s="326"/>
      <c r="CE4" s="126"/>
      <c r="CF4" s="126"/>
      <c r="CG4" s="302"/>
    </row>
    <row r="5" spans="1:85" x14ac:dyDescent="0.25">
      <c r="A5" s="13">
        <v>5</v>
      </c>
      <c r="B5" s="50" t="s">
        <v>288</v>
      </c>
      <c r="C5" s="51"/>
      <c r="D5" s="52"/>
      <c r="E5" s="52"/>
      <c r="F5" s="52"/>
      <c r="G5" s="52">
        <v>0</v>
      </c>
      <c r="H5" s="53"/>
      <c r="I5" s="241"/>
      <c r="J5" s="51"/>
      <c r="K5" s="52"/>
      <c r="L5" s="52"/>
      <c r="M5" s="52"/>
      <c r="N5" s="52">
        <v>5</v>
      </c>
      <c r="O5" s="105"/>
      <c r="P5" s="51"/>
      <c r="Q5" s="52"/>
      <c r="R5" s="52"/>
      <c r="S5" s="52"/>
      <c r="T5" s="52"/>
      <c r="U5" s="52"/>
      <c r="V5" s="52">
        <v>0</v>
      </c>
      <c r="W5" s="105"/>
      <c r="X5" s="246"/>
      <c r="Y5" s="241"/>
      <c r="Z5" s="51"/>
      <c r="AA5" s="52"/>
      <c r="AB5" s="52"/>
      <c r="AC5" s="52"/>
      <c r="AD5" s="52"/>
      <c r="AE5" s="54"/>
      <c r="AF5" s="54" t="s">
        <v>130</v>
      </c>
      <c r="AG5" s="107"/>
      <c r="AH5" s="191"/>
      <c r="AI5" s="55"/>
      <c r="AJ5" s="55"/>
      <c r="AK5" s="55"/>
      <c r="AL5" s="55"/>
      <c r="AM5" s="55"/>
      <c r="AN5" s="55">
        <v>15853.09</v>
      </c>
      <c r="AO5" s="141"/>
      <c r="AP5" s="191"/>
      <c r="AQ5" s="55"/>
      <c r="AR5" s="55"/>
      <c r="AS5" s="55"/>
      <c r="AT5" s="55"/>
      <c r="AU5" s="55"/>
      <c r="AV5" s="55">
        <v>446.25</v>
      </c>
      <c r="AW5" s="56"/>
      <c r="AX5" s="255"/>
      <c r="AY5" s="197"/>
      <c r="AZ5" s="57"/>
      <c r="BA5" s="57"/>
      <c r="BB5" s="57"/>
      <c r="BC5" s="57"/>
      <c r="BD5" s="57"/>
      <c r="BE5" s="57">
        <f t="shared" si="0"/>
        <v>2.8149086392621248E-2</v>
      </c>
      <c r="BF5" s="136"/>
      <c r="BG5" s="51"/>
      <c r="BH5" s="59"/>
      <c r="BI5" s="59"/>
      <c r="BJ5" s="59"/>
      <c r="BK5" s="59"/>
      <c r="BL5" s="59"/>
      <c r="BM5" s="59"/>
      <c r="BN5" s="144"/>
      <c r="BO5" s="197"/>
      <c r="BP5" s="57"/>
      <c r="BQ5" s="57"/>
      <c r="BR5" s="57"/>
      <c r="BS5" s="57">
        <f t="shared" si="1"/>
        <v>0</v>
      </c>
      <c r="BT5" s="58"/>
      <c r="BU5" s="124"/>
      <c r="BV5" s="124"/>
      <c r="BW5" s="124"/>
      <c r="BX5" s="124"/>
      <c r="BY5" s="291"/>
      <c r="BZ5" s="197"/>
      <c r="CA5" s="58"/>
      <c r="CB5" s="197"/>
      <c r="CC5" s="302" t="s">
        <v>322</v>
      </c>
      <c r="CD5" s="326"/>
      <c r="CE5" s="126"/>
      <c r="CF5" s="126"/>
      <c r="CG5" s="302"/>
    </row>
    <row r="6" spans="1:85" x14ac:dyDescent="0.25">
      <c r="A6" s="13">
        <v>6</v>
      </c>
      <c r="B6" s="50" t="s">
        <v>4</v>
      </c>
      <c r="C6" s="51">
        <v>0</v>
      </c>
      <c r="D6" s="52">
        <v>0</v>
      </c>
      <c r="E6" s="52">
        <v>0</v>
      </c>
      <c r="F6" s="52">
        <v>0</v>
      </c>
      <c r="G6" s="52"/>
      <c r="H6" s="53">
        <v>0</v>
      </c>
      <c r="I6" s="241">
        <v>9</v>
      </c>
      <c r="J6" s="51">
        <v>20</v>
      </c>
      <c r="K6" s="52">
        <v>28</v>
      </c>
      <c r="L6" s="52">
        <v>31</v>
      </c>
      <c r="M6" s="52">
        <v>15</v>
      </c>
      <c r="N6" s="52"/>
      <c r="O6" s="105">
        <v>8</v>
      </c>
      <c r="P6" s="51">
        <v>0</v>
      </c>
      <c r="Q6" s="52">
        <v>0</v>
      </c>
      <c r="R6" s="52">
        <v>0</v>
      </c>
      <c r="S6" s="52">
        <v>0</v>
      </c>
      <c r="T6" s="52">
        <v>0</v>
      </c>
      <c r="U6" s="52">
        <v>4</v>
      </c>
      <c r="V6" s="52"/>
      <c r="W6" s="105">
        <v>0</v>
      </c>
      <c r="X6" s="246">
        <v>4</v>
      </c>
      <c r="Y6" s="241">
        <v>0</v>
      </c>
      <c r="Z6" s="51">
        <v>20.32</v>
      </c>
      <c r="AA6" s="52">
        <v>20.32</v>
      </c>
      <c r="AB6" s="52">
        <v>25.37</v>
      </c>
      <c r="AC6" s="52">
        <v>33.049999999999997</v>
      </c>
      <c r="AD6" s="52">
        <v>33.049999999999997</v>
      </c>
      <c r="AE6" s="54">
        <v>33.049999999999997</v>
      </c>
      <c r="AF6" s="54"/>
      <c r="AG6" s="107">
        <v>33.049999999999997</v>
      </c>
      <c r="AH6" s="191">
        <v>15904</v>
      </c>
      <c r="AI6" s="55">
        <v>20573</v>
      </c>
      <c r="AJ6" s="55">
        <v>25655</v>
      </c>
      <c r="AK6" s="55">
        <v>36194</v>
      </c>
      <c r="AL6" s="55">
        <v>40706</v>
      </c>
      <c r="AM6" s="55">
        <v>36413</v>
      </c>
      <c r="AN6" s="55"/>
      <c r="AO6" s="141">
        <v>28705.599999999999</v>
      </c>
      <c r="AP6" s="191">
        <v>2577</v>
      </c>
      <c r="AQ6" s="55">
        <v>3189</v>
      </c>
      <c r="AR6" s="55">
        <v>4514</v>
      </c>
      <c r="AS6" s="55">
        <v>5260</v>
      </c>
      <c r="AT6" s="55">
        <v>7432</v>
      </c>
      <c r="AU6" s="55">
        <v>4297.17</v>
      </c>
      <c r="AV6" s="55"/>
      <c r="AW6" s="56">
        <v>1427.07</v>
      </c>
      <c r="AX6" s="255">
        <v>6055.75</v>
      </c>
      <c r="AY6" s="197">
        <f t="shared" ref="AY6:BD7" si="2">AP6/AH6</f>
        <v>0.16203470824949698</v>
      </c>
      <c r="AZ6" s="57">
        <f t="shared" si="2"/>
        <v>0.15500899236863849</v>
      </c>
      <c r="BA6" s="57">
        <f t="shared" si="2"/>
        <v>0.17595010719158058</v>
      </c>
      <c r="BB6" s="57">
        <f t="shared" si="2"/>
        <v>0.14532795490965353</v>
      </c>
      <c r="BC6" s="57">
        <f t="shared" si="2"/>
        <v>0.18257750700142486</v>
      </c>
      <c r="BD6" s="57">
        <f t="shared" si="2"/>
        <v>0.11801197374564029</v>
      </c>
      <c r="BE6" s="57"/>
      <c r="BF6" s="136">
        <f t="shared" ref="BF6" si="3">AW6/AO6</f>
        <v>4.9713993088456608E-2</v>
      </c>
      <c r="BG6" s="51" t="s">
        <v>188</v>
      </c>
      <c r="BH6" s="59">
        <f>(AZ6-AY6)*100</f>
        <v>-0.70257158808584852</v>
      </c>
      <c r="BI6" s="59">
        <f>(BA6-AZ6)*100</f>
        <v>2.0941114822942088</v>
      </c>
      <c r="BJ6" s="59">
        <f>(BB6-BA6)*100</f>
        <v>-3.0622152281927049</v>
      </c>
      <c r="BK6" s="59">
        <f>(BC6-BB6)*100</f>
        <v>3.724955209177133</v>
      </c>
      <c r="BL6" s="59">
        <f>(BD6-BC6)*100</f>
        <v>-6.4565533255784571</v>
      </c>
      <c r="BM6" s="59"/>
      <c r="BN6" s="144">
        <f t="shared" ref="BN6" si="4">(BF6-BE6)*100</f>
        <v>4.9713993088456609</v>
      </c>
      <c r="BO6" s="197">
        <f>R6/J6</f>
        <v>0</v>
      </c>
      <c r="BP6" s="57">
        <f>S6/K6</f>
        <v>0</v>
      </c>
      <c r="BQ6" s="57">
        <f>T6/L6</f>
        <v>0</v>
      </c>
      <c r="BR6" s="57">
        <f>U6/M6</f>
        <v>0.26666666666666666</v>
      </c>
      <c r="BS6" s="57"/>
      <c r="BT6" s="58">
        <f t="shared" ref="BT6" si="5">W6/O6</f>
        <v>0</v>
      </c>
      <c r="BU6" s="124">
        <f t="shared" ref="BU6" si="6">X6/O6</f>
        <v>0.5</v>
      </c>
      <c r="BV6" s="124">
        <f t="shared" ref="BV6" si="7">Y6/O6</f>
        <v>0</v>
      </c>
      <c r="BW6" s="124">
        <f t="shared" ref="BW6" si="8">(W6+X6+Y6)/O6</f>
        <v>0.5</v>
      </c>
      <c r="BX6" s="124"/>
      <c r="BY6" s="291"/>
      <c r="BZ6" s="197"/>
      <c r="CA6" s="58" t="s">
        <v>322</v>
      </c>
      <c r="CB6" s="197"/>
      <c r="CC6" s="302"/>
      <c r="CD6" s="326"/>
      <c r="CE6" s="126" t="s">
        <v>322</v>
      </c>
      <c r="CF6" s="126"/>
      <c r="CG6" s="302" t="s">
        <v>322</v>
      </c>
    </row>
    <row r="7" spans="1:85" x14ac:dyDescent="0.25">
      <c r="A7" s="13">
        <v>7</v>
      </c>
      <c r="B7" s="50" t="s">
        <v>5</v>
      </c>
      <c r="C7" s="51">
        <v>82</v>
      </c>
      <c r="D7" s="52">
        <v>82</v>
      </c>
      <c r="E7" s="52">
        <v>82</v>
      </c>
      <c r="F7" s="52"/>
      <c r="G7" s="52"/>
      <c r="H7" s="53"/>
      <c r="I7" s="241"/>
      <c r="J7" s="51"/>
      <c r="K7" s="52"/>
      <c r="L7" s="52"/>
      <c r="M7" s="52"/>
      <c r="N7" s="52"/>
      <c r="O7" s="105"/>
      <c r="P7" s="51"/>
      <c r="Q7" s="52"/>
      <c r="R7" s="52"/>
      <c r="S7" s="52"/>
      <c r="T7" s="52"/>
      <c r="U7" s="52"/>
      <c r="V7" s="52"/>
      <c r="W7" s="105"/>
      <c r="X7" s="246"/>
      <c r="Y7" s="241"/>
      <c r="Z7" s="51">
        <v>24.7</v>
      </c>
      <c r="AA7" s="52">
        <v>24.7</v>
      </c>
      <c r="AB7" s="52">
        <v>83.66</v>
      </c>
      <c r="AC7" s="52">
        <v>83.66</v>
      </c>
      <c r="AD7" s="52">
        <v>83.66</v>
      </c>
      <c r="AE7" s="54"/>
      <c r="AF7" s="54"/>
      <c r="AG7" s="107"/>
      <c r="AH7" s="191">
        <v>13416</v>
      </c>
      <c r="AI7" s="55">
        <v>12959</v>
      </c>
      <c r="AJ7" s="55">
        <v>13203</v>
      </c>
      <c r="AK7" s="55">
        <v>17597</v>
      </c>
      <c r="AL7" s="55">
        <v>22047</v>
      </c>
      <c r="AM7" s="55"/>
      <c r="AN7" s="55"/>
      <c r="AO7" s="141"/>
      <c r="AP7" s="191">
        <v>10139</v>
      </c>
      <c r="AQ7" s="55">
        <v>12035</v>
      </c>
      <c r="AR7" s="55">
        <v>8619</v>
      </c>
      <c r="AS7" s="55">
        <v>11932</v>
      </c>
      <c r="AT7" s="55">
        <v>12117</v>
      </c>
      <c r="AU7" s="55"/>
      <c r="AV7" s="55"/>
      <c r="AW7" s="56"/>
      <c r="AX7" s="255"/>
      <c r="AY7" s="197">
        <f t="shared" si="2"/>
        <v>0.75573941562313651</v>
      </c>
      <c r="AZ7" s="57">
        <f t="shared" si="2"/>
        <v>0.9286982020217609</v>
      </c>
      <c r="BA7" s="57">
        <f t="shared" si="2"/>
        <v>0.65280618041354233</v>
      </c>
      <c r="BB7" s="57">
        <f t="shared" si="2"/>
        <v>0.67807012558958912</v>
      </c>
      <c r="BC7" s="57">
        <f t="shared" si="2"/>
        <v>0.54959858484147506</v>
      </c>
      <c r="BD7" s="57"/>
      <c r="BE7" s="57"/>
      <c r="BF7" s="136"/>
      <c r="BG7" s="51" t="s">
        <v>188</v>
      </c>
      <c r="BH7" s="59">
        <f t="shared" ref="BH7:BK7" si="9">(AZ7-AY7)*100</f>
        <v>17.295878639862437</v>
      </c>
      <c r="BI7" s="59">
        <f t="shared" si="9"/>
        <v>-27.589202160821856</v>
      </c>
      <c r="BJ7" s="59">
        <f t="shared" si="9"/>
        <v>2.5263945176046798</v>
      </c>
      <c r="BK7" s="59">
        <f t="shared" si="9"/>
        <v>-12.847154074811407</v>
      </c>
      <c r="BL7" s="59"/>
      <c r="BM7" s="59"/>
      <c r="BN7" s="144"/>
      <c r="BO7" s="197"/>
      <c r="BP7" s="57"/>
      <c r="BQ7" s="57"/>
      <c r="BR7" s="57"/>
      <c r="BS7" s="57"/>
      <c r="BT7" s="58"/>
      <c r="BU7" s="124"/>
      <c r="BV7" s="124"/>
      <c r="BW7" s="124"/>
      <c r="BX7" s="124"/>
      <c r="BY7" s="291"/>
      <c r="BZ7" s="197"/>
      <c r="CA7" s="58"/>
      <c r="CB7" s="197"/>
      <c r="CC7" s="302"/>
      <c r="CD7" s="326"/>
      <c r="CE7" s="126"/>
      <c r="CF7" s="126"/>
      <c r="CG7" s="302"/>
    </row>
    <row r="8" spans="1:85" x14ac:dyDescent="0.25">
      <c r="A8" s="13">
        <v>11</v>
      </c>
      <c r="B8" s="50" t="s">
        <v>330</v>
      </c>
      <c r="C8" s="51"/>
      <c r="D8" s="52"/>
      <c r="E8" s="52"/>
      <c r="F8" s="52"/>
      <c r="G8" s="52">
        <v>9</v>
      </c>
      <c r="H8" s="53">
        <v>9</v>
      </c>
      <c r="I8" s="241">
        <v>0</v>
      </c>
      <c r="J8" s="51"/>
      <c r="K8" s="52"/>
      <c r="L8" s="52"/>
      <c r="M8" s="52"/>
      <c r="N8" s="52">
        <v>23</v>
      </c>
      <c r="O8" s="105">
        <v>27</v>
      </c>
      <c r="P8" s="51"/>
      <c r="Q8" s="52"/>
      <c r="R8" s="52"/>
      <c r="S8" s="52"/>
      <c r="T8" s="52"/>
      <c r="U8" s="52"/>
      <c r="V8" s="52">
        <v>2</v>
      </c>
      <c r="W8" s="105">
        <v>2</v>
      </c>
      <c r="X8" s="246">
        <v>0</v>
      </c>
      <c r="Y8" s="241">
        <v>1</v>
      </c>
      <c r="Z8" s="51"/>
      <c r="AA8" s="52"/>
      <c r="AB8" s="52"/>
      <c r="AC8" s="52"/>
      <c r="AD8" s="52"/>
      <c r="AE8" s="54"/>
      <c r="AF8" s="54">
        <v>34.299999999999997</v>
      </c>
      <c r="AG8" s="107">
        <v>34</v>
      </c>
      <c r="AH8" s="51"/>
      <c r="AI8" s="52"/>
      <c r="AJ8" s="52"/>
      <c r="AK8" s="52"/>
      <c r="AL8" s="52"/>
      <c r="AM8" s="52"/>
      <c r="AN8" s="52">
        <v>41687</v>
      </c>
      <c r="AO8" s="141">
        <v>43761.79</v>
      </c>
      <c r="AP8" s="191"/>
      <c r="AQ8" s="55"/>
      <c r="AR8" s="55"/>
      <c r="AS8" s="55"/>
      <c r="AT8" s="55"/>
      <c r="AU8" s="55"/>
      <c r="AV8" s="55">
        <v>5437</v>
      </c>
      <c r="AW8" s="56">
        <v>3427.38</v>
      </c>
      <c r="AX8" s="255">
        <v>7140.51</v>
      </c>
      <c r="AY8" s="197"/>
      <c r="AZ8" s="57"/>
      <c r="BA8" s="57"/>
      <c r="BB8" s="57"/>
      <c r="BC8" s="57"/>
      <c r="BD8" s="57"/>
      <c r="BE8" s="57">
        <f t="shared" ref="BE8:BF10" si="10">AV8/AN8</f>
        <v>0.13042435291577711</v>
      </c>
      <c r="BF8" s="136">
        <f t="shared" si="10"/>
        <v>7.8319008431784895E-2</v>
      </c>
      <c r="BG8" s="51" t="s">
        <v>188</v>
      </c>
      <c r="BH8" s="59"/>
      <c r="BI8" s="59"/>
      <c r="BJ8" s="59"/>
      <c r="BK8" s="59"/>
      <c r="BL8" s="59"/>
      <c r="BM8" s="59"/>
      <c r="BN8" s="144">
        <f t="shared" ref="BN8" si="11">(BF8-BE8)*100</f>
        <v>-5.2105344483992218</v>
      </c>
      <c r="BO8" s="197"/>
      <c r="BP8" s="57"/>
      <c r="BQ8" s="57"/>
      <c r="BR8" s="57"/>
      <c r="BS8" s="57">
        <f>V8/N8</f>
        <v>8.6956521739130432E-2</v>
      </c>
      <c r="BT8" s="58">
        <f t="shared" ref="BT8" si="12">W8/O8</f>
        <v>7.407407407407407E-2</v>
      </c>
      <c r="BU8" s="124">
        <f t="shared" ref="BU8" si="13">X8/O8</f>
        <v>0</v>
      </c>
      <c r="BV8" s="124">
        <f t="shared" ref="BV8" si="14">Y8/O8</f>
        <v>3.7037037037037035E-2</v>
      </c>
      <c r="BW8" s="124">
        <f t="shared" ref="BW8" si="15">(W8+X8+Y8)/O8</f>
        <v>0.1111111111111111</v>
      </c>
      <c r="BX8" s="124">
        <f t="shared" ref="BX8" si="16">(AG8-AF8)/AF8</f>
        <v>-8.7463556851311124E-3</v>
      </c>
      <c r="BY8" s="291">
        <f t="shared" ref="BY8" si="17">(O8-N8)/N8</f>
        <v>0.17391304347826086</v>
      </c>
      <c r="BZ8" s="197"/>
      <c r="CA8" s="58"/>
      <c r="CB8" s="197"/>
      <c r="CC8" s="302" t="s">
        <v>322</v>
      </c>
      <c r="CD8" s="326"/>
      <c r="CE8" s="126" t="s">
        <v>322</v>
      </c>
      <c r="CF8" s="126"/>
      <c r="CG8" s="302" t="s">
        <v>322</v>
      </c>
    </row>
    <row r="9" spans="1:85" x14ac:dyDescent="0.25">
      <c r="A9" s="13">
        <v>11</v>
      </c>
      <c r="B9" s="50" t="s">
        <v>290</v>
      </c>
      <c r="C9" s="51"/>
      <c r="D9" s="52"/>
      <c r="E9" s="52"/>
      <c r="F9" s="52"/>
      <c r="G9" s="52">
        <v>4</v>
      </c>
      <c r="H9" s="53"/>
      <c r="I9" s="241"/>
      <c r="J9" s="51"/>
      <c r="K9" s="52"/>
      <c r="L9" s="52"/>
      <c r="M9" s="52"/>
      <c r="N9" s="52">
        <v>23</v>
      </c>
      <c r="O9" s="105"/>
      <c r="P9" s="51"/>
      <c r="Q9" s="52"/>
      <c r="R9" s="52"/>
      <c r="S9" s="52"/>
      <c r="T9" s="52"/>
      <c r="U9" s="52"/>
      <c r="V9" s="52">
        <v>8</v>
      </c>
      <c r="W9" s="105"/>
      <c r="X9" s="246"/>
      <c r="Y9" s="241"/>
      <c r="Z9" s="51"/>
      <c r="AA9" s="52"/>
      <c r="AB9" s="52"/>
      <c r="AC9" s="52"/>
      <c r="AD9" s="52"/>
      <c r="AE9" s="54"/>
      <c r="AF9" s="54" t="s">
        <v>291</v>
      </c>
      <c r="AG9" s="107"/>
      <c r="AH9" s="51"/>
      <c r="AI9" s="52"/>
      <c r="AJ9" s="52"/>
      <c r="AK9" s="52"/>
      <c r="AL9" s="52"/>
      <c r="AM9" s="52"/>
      <c r="AN9" s="52">
        <v>18273</v>
      </c>
      <c r="AO9" s="105"/>
      <c r="AP9" s="191"/>
      <c r="AQ9" s="55"/>
      <c r="AR9" s="55"/>
      <c r="AS9" s="55"/>
      <c r="AT9" s="55"/>
      <c r="AU9" s="55"/>
      <c r="AV9" s="55">
        <v>4853</v>
      </c>
      <c r="AW9" s="56"/>
      <c r="AX9" s="255"/>
      <c r="AY9" s="197"/>
      <c r="AZ9" s="57"/>
      <c r="BA9" s="57"/>
      <c r="BB9" s="57"/>
      <c r="BC9" s="57"/>
      <c r="BD9" s="57"/>
      <c r="BE9" s="57">
        <f t="shared" si="10"/>
        <v>0.26558310074974006</v>
      </c>
      <c r="BF9" s="136"/>
      <c r="BG9" s="51"/>
      <c r="BH9" s="59"/>
      <c r="BI9" s="59"/>
      <c r="BJ9" s="59"/>
      <c r="BK9" s="59"/>
      <c r="BL9" s="59"/>
      <c r="BM9" s="59"/>
      <c r="BN9" s="144"/>
      <c r="BO9" s="197"/>
      <c r="BP9" s="57"/>
      <c r="BQ9" s="57"/>
      <c r="BR9" s="57"/>
      <c r="BS9" s="57">
        <f>V9/N9</f>
        <v>0.34782608695652173</v>
      </c>
      <c r="BT9" s="58"/>
      <c r="BU9" s="124"/>
      <c r="BV9" s="124"/>
      <c r="BW9" s="124"/>
      <c r="BX9" s="124"/>
      <c r="BY9" s="291"/>
      <c r="BZ9" s="197"/>
      <c r="CA9" s="58"/>
      <c r="CB9" s="197"/>
      <c r="CC9" s="302" t="s">
        <v>322</v>
      </c>
      <c r="CD9" s="326"/>
      <c r="CE9" s="126"/>
      <c r="CF9" s="126"/>
      <c r="CG9" s="302"/>
    </row>
    <row r="10" spans="1:85" x14ac:dyDescent="0.25">
      <c r="A10" s="13">
        <v>16</v>
      </c>
      <c r="B10" s="50" t="s">
        <v>103</v>
      </c>
      <c r="C10" s="51">
        <v>0</v>
      </c>
      <c r="D10" s="52">
        <v>0</v>
      </c>
      <c r="E10" s="52">
        <v>0</v>
      </c>
      <c r="F10" s="52"/>
      <c r="G10" s="52">
        <v>11</v>
      </c>
      <c r="H10" s="53">
        <v>0</v>
      </c>
      <c r="I10" s="241">
        <v>11</v>
      </c>
      <c r="J10" s="51">
        <v>8</v>
      </c>
      <c r="K10" s="52">
        <v>16</v>
      </c>
      <c r="L10" s="52">
        <v>24</v>
      </c>
      <c r="M10" s="52"/>
      <c r="N10" s="52">
        <v>31</v>
      </c>
      <c r="O10" s="105">
        <v>47</v>
      </c>
      <c r="P10" s="51">
        <v>0</v>
      </c>
      <c r="Q10" s="52">
        <v>2</v>
      </c>
      <c r="R10" s="52">
        <v>1</v>
      </c>
      <c r="S10" s="52">
        <v>3</v>
      </c>
      <c r="T10" s="52">
        <v>4</v>
      </c>
      <c r="U10" s="52"/>
      <c r="V10" s="52">
        <v>17</v>
      </c>
      <c r="W10" s="105">
        <v>0</v>
      </c>
      <c r="X10" s="246">
        <v>9</v>
      </c>
      <c r="Y10" s="241">
        <v>3</v>
      </c>
      <c r="Z10" s="51">
        <v>18.3</v>
      </c>
      <c r="AA10" s="52">
        <v>20.49</v>
      </c>
      <c r="AB10" s="52">
        <v>27.98</v>
      </c>
      <c r="AC10" s="52">
        <v>28.04</v>
      </c>
      <c r="AD10" s="52">
        <v>28.46</v>
      </c>
      <c r="AE10" s="54"/>
      <c r="AF10" s="54">
        <v>40.090000000000003</v>
      </c>
      <c r="AG10" s="107">
        <v>46.33</v>
      </c>
      <c r="AH10" s="191">
        <v>24630</v>
      </c>
      <c r="AI10" s="55">
        <v>27006</v>
      </c>
      <c r="AJ10" s="55">
        <v>37549</v>
      </c>
      <c r="AK10" s="55">
        <v>38723</v>
      </c>
      <c r="AL10" s="55">
        <v>39928</v>
      </c>
      <c r="AM10" s="55"/>
      <c r="AN10" s="55">
        <v>44880</v>
      </c>
      <c r="AO10" s="141">
        <v>53580.99</v>
      </c>
      <c r="AP10" s="191">
        <v>535</v>
      </c>
      <c r="AQ10" s="55">
        <v>212</v>
      </c>
      <c r="AR10" s="55">
        <v>1258</v>
      </c>
      <c r="AS10" s="55">
        <v>945</v>
      </c>
      <c r="AT10" s="55">
        <v>3410</v>
      </c>
      <c r="AU10" s="55"/>
      <c r="AV10" s="55">
        <v>12827</v>
      </c>
      <c r="AW10" s="56">
        <v>9874.11</v>
      </c>
      <c r="AX10" s="255">
        <v>19872.12</v>
      </c>
      <c r="AY10" s="197">
        <f t="shared" ref="AY10:BF20" si="18">AP10/AH10</f>
        <v>2.1721477872513197E-2</v>
      </c>
      <c r="AZ10" s="57">
        <f t="shared" si="18"/>
        <v>7.8501073835443979E-3</v>
      </c>
      <c r="BA10" s="57">
        <f t="shared" si="18"/>
        <v>3.3502889557644674E-2</v>
      </c>
      <c r="BB10" s="57">
        <f t="shared" si="18"/>
        <v>2.4404100921932702E-2</v>
      </c>
      <c r="BC10" s="57">
        <f t="shared" si="18"/>
        <v>8.5403726708074529E-2</v>
      </c>
      <c r="BD10" s="57"/>
      <c r="BE10" s="57">
        <f t="shared" si="10"/>
        <v>0.28580659536541891</v>
      </c>
      <c r="BF10" s="136">
        <f t="shared" si="10"/>
        <v>0.18428382902219614</v>
      </c>
      <c r="BG10" s="51" t="s">
        <v>188</v>
      </c>
      <c r="BH10" s="59">
        <f t="shared" ref="BH10:BK11" si="19">(AZ10-AY10)*100</f>
        <v>-1.3871370488968799</v>
      </c>
      <c r="BI10" s="59">
        <f t="shared" si="19"/>
        <v>2.5652782174100275</v>
      </c>
      <c r="BJ10" s="59">
        <f t="shared" si="19"/>
        <v>-0.90987886357119729</v>
      </c>
      <c r="BK10" s="59">
        <f t="shared" si="19"/>
        <v>6.0999625786141829</v>
      </c>
      <c r="BL10" s="59"/>
      <c r="BM10" s="59"/>
      <c r="BN10" s="144">
        <f t="shared" ref="BN10" si="20">(BF10-BE10)*100</f>
        <v>-10.152276634322277</v>
      </c>
      <c r="BO10" s="197">
        <f t="shared" ref="BO10:BP11" si="21">R10/J10</f>
        <v>0.125</v>
      </c>
      <c r="BP10" s="57">
        <f t="shared" si="21"/>
        <v>0.1875</v>
      </c>
      <c r="BQ10" s="57">
        <f>T10/L10</f>
        <v>0.16666666666666666</v>
      </c>
      <c r="BR10" s="57"/>
      <c r="BS10" s="57">
        <f>V10/N10</f>
        <v>0.54838709677419351</v>
      </c>
      <c r="BT10" s="58">
        <f t="shared" ref="BT10" si="22">W10/O10</f>
        <v>0</v>
      </c>
      <c r="BU10" s="124">
        <f t="shared" ref="BU10" si="23">X10/O10</f>
        <v>0.19148936170212766</v>
      </c>
      <c r="BV10" s="124">
        <f t="shared" ref="BV10" si="24">Y10/O10</f>
        <v>6.3829787234042548E-2</v>
      </c>
      <c r="BW10" s="124">
        <f t="shared" ref="BW10" si="25">(W10+X10+Y10)/O10</f>
        <v>0.25531914893617019</v>
      </c>
      <c r="BX10" s="124">
        <f t="shared" ref="BX10" si="26">(AG10-AF10)/AF10</f>
        <v>0.15564978797705148</v>
      </c>
      <c r="BY10" s="291">
        <f t="shared" ref="BY10" si="27">(O10-N10)/N10</f>
        <v>0.5161290322580645</v>
      </c>
      <c r="BZ10" s="197"/>
      <c r="CA10" s="58"/>
      <c r="CB10" s="197"/>
      <c r="CC10" s="302" t="s">
        <v>322</v>
      </c>
      <c r="CD10" s="326"/>
      <c r="CE10" s="126"/>
      <c r="CF10" s="126"/>
      <c r="CG10" s="302" t="s">
        <v>322</v>
      </c>
    </row>
    <row r="11" spans="1:85" x14ac:dyDescent="0.25">
      <c r="A11" s="13">
        <v>16</v>
      </c>
      <c r="B11" s="50" t="s">
        <v>104</v>
      </c>
      <c r="C11" s="51">
        <v>0</v>
      </c>
      <c r="D11" s="52">
        <v>0</v>
      </c>
      <c r="E11" s="52">
        <v>0</v>
      </c>
      <c r="F11" s="52"/>
      <c r="G11" s="52"/>
      <c r="H11" s="53"/>
      <c r="I11" s="241"/>
      <c r="J11" s="51">
        <v>95</v>
      </c>
      <c r="K11" s="52">
        <v>109</v>
      </c>
      <c r="L11" s="52">
        <v>43</v>
      </c>
      <c r="M11" s="52"/>
      <c r="N11" s="52"/>
      <c r="O11" s="105"/>
      <c r="P11" s="51">
        <v>0</v>
      </c>
      <c r="Q11" s="52">
        <v>0</v>
      </c>
      <c r="R11" s="52">
        <v>0</v>
      </c>
      <c r="S11" s="52">
        <v>0</v>
      </c>
      <c r="T11" s="52">
        <v>0</v>
      </c>
      <c r="U11" s="52"/>
      <c r="V11" s="52"/>
      <c r="W11" s="105"/>
      <c r="X11" s="246"/>
      <c r="Y11" s="241"/>
      <c r="Z11" s="51" t="s">
        <v>72</v>
      </c>
      <c r="AA11" s="52" t="s">
        <v>100</v>
      </c>
      <c r="AB11" s="52" t="s">
        <v>101</v>
      </c>
      <c r="AC11" s="52" t="s">
        <v>102</v>
      </c>
      <c r="AD11" s="52" t="s">
        <v>102</v>
      </c>
      <c r="AE11" s="54"/>
      <c r="AF11" s="54"/>
      <c r="AG11" s="107"/>
      <c r="AH11" s="191">
        <v>16752.849999999999</v>
      </c>
      <c r="AI11" s="55">
        <v>16741.27</v>
      </c>
      <c r="AJ11" s="55">
        <v>26310.32</v>
      </c>
      <c r="AK11" s="55">
        <v>42346.75</v>
      </c>
      <c r="AL11" s="55">
        <v>47993.54</v>
      </c>
      <c r="AM11" s="55"/>
      <c r="AN11" s="55"/>
      <c r="AO11" s="141"/>
      <c r="AP11" s="191">
        <v>5327.95</v>
      </c>
      <c r="AQ11" s="55">
        <v>5266.85</v>
      </c>
      <c r="AR11" s="55">
        <v>8193.6299999999992</v>
      </c>
      <c r="AS11" s="55">
        <v>11036.15</v>
      </c>
      <c r="AT11" s="55">
        <v>18816.3</v>
      </c>
      <c r="AU11" s="55"/>
      <c r="AV11" s="55"/>
      <c r="AW11" s="56"/>
      <c r="AX11" s="255"/>
      <c r="AY11" s="197">
        <f t="shared" si="18"/>
        <v>0.31803245417943815</v>
      </c>
      <c r="AZ11" s="57">
        <f t="shared" si="18"/>
        <v>0.3146027750582841</v>
      </c>
      <c r="BA11" s="57">
        <f t="shared" si="18"/>
        <v>0.31142266608691949</v>
      </c>
      <c r="BB11" s="57">
        <f t="shared" si="18"/>
        <v>0.26061386056781216</v>
      </c>
      <c r="BC11" s="57">
        <f t="shared" si="18"/>
        <v>0.39205901460904946</v>
      </c>
      <c r="BD11" s="57"/>
      <c r="BE11" s="57"/>
      <c r="BF11" s="136"/>
      <c r="BG11" s="51" t="s">
        <v>188</v>
      </c>
      <c r="BH11" s="59">
        <f t="shared" si="19"/>
        <v>-0.342967912115405</v>
      </c>
      <c r="BI11" s="59">
        <f t="shared" si="19"/>
        <v>-0.31801089713646147</v>
      </c>
      <c r="BJ11" s="59">
        <f t="shared" si="19"/>
        <v>-5.0808805519107327</v>
      </c>
      <c r="BK11" s="59">
        <f t="shared" si="19"/>
        <v>13.14451540412373</v>
      </c>
      <c r="BL11" s="59"/>
      <c r="BM11" s="59"/>
      <c r="BN11" s="144"/>
      <c r="BO11" s="197">
        <f t="shared" si="21"/>
        <v>0</v>
      </c>
      <c r="BP11" s="57">
        <f t="shared" si="21"/>
        <v>0</v>
      </c>
      <c r="BQ11" s="57">
        <f>T11/L11</f>
        <v>0</v>
      </c>
      <c r="BR11" s="57"/>
      <c r="BS11" s="57"/>
      <c r="BT11" s="58"/>
      <c r="BU11" s="124"/>
      <c r="BV11" s="124"/>
      <c r="BW11" s="124"/>
      <c r="BX11" s="124"/>
      <c r="BY11" s="291"/>
      <c r="BZ11" s="197"/>
      <c r="CA11" s="58"/>
      <c r="CB11" s="197"/>
      <c r="CC11" s="302"/>
      <c r="CD11" s="326"/>
      <c r="CE11" s="126"/>
      <c r="CF11" s="126"/>
      <c r="CG11" s="302"/>
    </row>
    <row r="12" spans="1:85" x14ac:dyDescent="0.25">
      <c r="A12" s="13">
        <v>17</v>
      </c>
      <c r="B12" s="50" t="s">
        <v>10</v>
      </c>
      <c r="C12" s="51">
        <v>7</v>
      </c>
      <c r="D12" s="52">
        <v>7</v>
      </c>
      <c r="E12" s="52">
        <v>7</v>
      </c>
      <c r="F12" s="52">
        <v>0</v>
      </c>
      <c r="G12" s="52">
        <v>0</v>
      </c>
      <c r="H12" s="53">
        <v>0</v>
      </c>
      <c r="I12" s="241">
        <v>7</v>
      </c>
      <c r="J12" s="51">
        <v>0</v>
      </c>
      <c r="K12" s="52">
        <v>30</v>
      </c>
      <c r="L12" s="52">
        <v>48</v>
      </c>
      <c r="M12" s="52">
        <v>40</v>
      </c>
      <c r="N12" s="52">
        <v>38</v>
      </c>
      <c r="O12" s="105">
        <v>42</v>
      </c>
      <c r="P12" s="51">
        <v>0</v>
      </c>
      <c r="Q12" s="52">
        <v>0</v>
      </c>
      <c r="R12" s="52">
        <v>0</v>
      </c>
      <c r="S12" s="52">
        <v>0</v>
      </c>
      <c r="T12" s="52">
        <v>0</v>
      </c>
      <c r="U12" s="52">
        <v>0</v>
      </c>
      <c r="V12" s="52">
        <v>0</v>
      </c>
      <c r="W12" s="105">
        <v>0</v>
      </c>
      <c r="X12" s="246">
        <v>12</v>
      </c>
      <c r="Y12" s="241">
        <v>3</v>
      </c>
      <c r="Z12" s="51"/>
      <c r="AA12" s="52">
        <v>29.94</v>
      </c>
      <c r="AB12" s="54">
        <v>31</v>
      </c>
      <c r="AC12" s="54">
        <v>31</v>
      </c>
      <c r="AD12" s="54">
        <v>31</v>
      </c>
      <c r="AE12" s="54">
        <v>34.72</v>
      </c>
      <c r="AF12" s="54">
        <v>39.99</v>
      </c>
      <c r="AG12" s="107">
        <v>39.99</v>
      </c>
      <c r="AH12" s="191"/>
      <c r="AI12" s="55"/>
      <c r="AJ12" s="55">
        <v>19858</v>
      </c>
      <c r="AK12" s="55">
        <v>23801</v>
      </c>
      <c r="AL12" s="55">
        <v>23693</v>
      </c>
      <c r="AM12" s="55">
        <v>21663.25</v>
      </c>
      <c r="AN12" s="55">
        <v>27541.18</v>
      </c>
      <c r="AO12" s="141">
        <v>28206</v>
      </c>
      <c r="AP12" s="191"/>
      <c r="AQ12" s="55"/>
      <c r="AR12" s="55">
        <v>1499</v>
      </c>
      <c r="AS12" s="55">
        <v>3647</v>
      </c>
      <c r="AT12" s="55">
        <v>6003</v>
      </c>
      <c r="AU12" s="55">
        <v>2992.3</v>
      </c>
      <c r="AV12" s="55">
        <v>2035.03</v>
      </c>
      <c r="AW12" s="56">
        <v>2570</v>
      </c>
      <c r="AX12" s="255">
        <v>7747</v>
      </c>
      <c r="AY12" s="197"/>
      <c r="AZ12" s="57"/>
      <c r="BA12" s="57">
        <f t="shared" si="18"/>
        <v>7.5485950246751934E-2</v>
      </c>
      <c r="BB12" s="57">
        <f t="shared" si="18"/>
        <v>0.1532288559304231</v>
      </c>
      <c r="BC12" s="57">
        <f t="shared" si="18"/>
        <v>0.25336597307221542</v>
      </c>
      <c r="BD12" s="57">
        <f t="shared" si="18"/>
        <v>0.13812793555906894</v>
      </c>
      <c r="BE12" s="57">
        <f t="shared" si="18"/>
        <v>7.3890443328862451E-2</v>
      </c>
      <c r="BF12" s="136">
        <f t="shared" si="18"/>
        <v>9.1115365525065592E-2</v>
      </c>
      <c r="BG12" s="51" t="s">
        <v>188</v>
      </c>
      <c r="BH12" s="59"/>
      <c r="BI12" s="59"/>
      <c r="BJ12" s="59">
        <f>(BB12-BA12)*100</f>
        <v>7.7742905683671166</v>
      </c>
      <c r="BK12" s="59">
        <f>(BC12-BB12)*100</f>
        <v>10.013711714179232</v>
      </c>
      <c r="BL12" s="59">
        <f>(BD12-BC12)*100</f>
        <v>-11.523803751314649</v>
      </c>
      <c r="BM12" s="59">
        <f>(BE12-BD12)*100</f>
        <v>-6.423749223020649</v>
      </c>
      <c r="BN12" s="144">
        <f t="shared" ref="BN12" si="28">(BF12-BE12)*100</f>
        <v>1.7224922196203141</v>
      </c>
      <c r="BO12" s="197"/>
      <c r="BP12" s="57">
        <f>S12/K12</f>
        <v>0</v>
      </c>
      <c r="BQ12" s="57">
        <f>T12/L12</f>
        <v>0</v>
      </c>
      <c r="BR12" s="57">
        <f t="shared" ref="BR12:BS15" si="29">U12/M12</f>
        <v>0</v>
      </c>
      <c r="BS12" s="57">
        <f t="shared" si="29"/>
        <v>0</v>
      </c>
      <c r="BT12" s="58">
        <f t="shared" ref="BT12" si="30">W12/O12</f>
        <v>0</v>
      </c>
      <c r="BU12" s="124">
        <f t="shared" ref="BU12" si="31">X12/O12</f>
        <v>0.2857142857142857</v>
      </c>
      <c r="BV12" s="124">
        <f t="shared" ref="BV12" si="32">Y12/O12</f>
        <v>7.1428571428571425E-2</v>
      </c>
      <c r="BW12" s="124">
        <f t="shared" ref="BW12" si="33">(W12+X12+Y12)/O12</f>
        <v>0.35714285714285715</v>
      </c>
      <c r="BX12" s="124">
        <f t="shared" ref="BX12" si="34">(AG12-AF12)/AF12</f>
        <v>0</v>
      </c>
      <c r="BY12" s="291">
        <f t="shared" ref="BY12" si="35">(O12-N12)/N12</f>
        <v>0.10526315789473684</v>
      </c>
      <c r="BZ12" s="197" t="s">
        <v>322</v>
      </c>
      <c r="CA12" s="58"/>
      <c r="CB12" s="197" t="s">
        <v>322</v>
      </c>
      <c r="CC12" s="302"/>
      <c r="CD12" s="326"/>
      <c r="CE12" s="126" t="s">
        <v>322</v>
      </c>
      <c r="CF12" s="126"/>
      <c r="CG12" s="302" t="s">
        <v>322</v>
      </c>
    </row>
    <row r="13" spans="1:85" x14ac:dyDescent="0.25">
      <c r="A13" s="13">
        <v>19</v>
      </c>
      <c r="B13" s="50" t="s">
        <v>105</v>
      </c>
      <c r="C13" s="51">
        <v>1</v>
      </c>
      <c r="D13" s="52">
        <v>2</v>
      </c>
      <c r="E13" s="52">
        <v>4</v>
      </c>
      <c r="F13" s="52">
        <v>14</v>
      </c>
      <c r="G13" s="52">
        <v>10</v>
      </c>
      <c r="H13" s="53"/>
      <c r="I13" s="241"/>
      <c r="J13" s="51">
        <v>82</v>
      </c>
      <c r="K13" s="52">
        <v>110</v>
      </c>
      <c r="L13" s="52">
        <v>129</v>
      </c>
      <c r="M13" s="52">
        <v>158</v>
      </c>
      <c r="N13" s="52">
        <v>79</v>
      </c>
      <c r="O13" s="105"/>
      <c r="P13" s="51">
        <v>16</v>
      </c>
      <c r="Q13" s="52">
        <v>12</v>
      </c>
      <c r="R13" s="52">
        <v>11</v>
      </c>
      <c r="S13" s="52">
        <v>9</v>
      </c>
      <c r="T13" s="52">
        <v>47</v>
      </c>
      <c r="U13" s="52">
        <v>41</v>
      </c>
      <c r="V13" s="52">
        <v>24</v>
      </c>
      <c r="W13" s="105"/>
      <c r="X13" s="246"/>
      <c r="Y13" s="241"/>
      <c r="Z13" s="51">
        <v>26.34</v>
      </c>
      <c r="AA13" s="52">
        <v>30.39</v>
      </c>
      <c r="AB13" s="52">
        <v>41.84</v>
      </c>
      <c r="AC13" s="52">
        <v>44.24</v>
      </c>
      <c r="AD13" s="54">
        <v>39.299999999999997</v>
      </c>
      <c r="AE13" s="54">
        <v>43.26</v>
      </c>
      <c r="AF13" s="54">
        <v>49.46</v>
      </c>
      <c r="AG13" s="107"/>
      <c r="AH13" s="191">
        <v>98343</v>
      </c>
      <c r="AI13" s="55">
        <v>93506</v>
      </c>
      <c r="AJ13" s="55">
        <v>126654</v>
      </c>
      <c r="AK13" s="55">
        <v>164436</v>
      </c>
      <c r="AL13" s="55">
        <v>112565</v>
      </c>
      <c r="AM13" s="55">
        <v>109090</v>
      </c>
      <c r="AN13" s="55">
        <v>155983.44</v>
      </c>
      <c r="AO13" s="141"/>
      <c r="AP13" s="191">
        <v>6831</v>
      </c>
      <c r="AQ13" s="55">
        <v>5649</v>
      </c>
      <c r="AR13" s="55">
        <v>12173</v>
      </c>
      <c r="AS13" s="55">
        <v>21712</v>
      </c>
      <c r="AT13" s="55">
        <v>29615</v>
      </c>
      <c r="AU13" s="55">
        <v>40929</v>
      </c>
      <c r="AV13" s="55">
        <v>44231.07</v>
      </c>
      <c r="AW13" s="56"/>
      <c r="AX13" s="255"/>
      <c r="AY13" s="197">
        <f t="shared" ref="AY13:AZ13" si="36">AP13/AH13</f>
        <v>6.9460968243799756E-2</v>
      </c>
      <c r="AZ13" s="57">
        <f t="shared" si="36"/>
        <v>6.0413235514298551E-2</v>
      </c>
      <c r="BA13" s="57">
        <f t="shared" si="18"/>
        <v>9.6112242803227693E-2</v>
      </c>
      <c r="BB13" s="57">
        <f t="shared" si="18"/>
        <v>0.13203921282444234</v>
      </c>
      <c r="BC13" s="57">
        <f t="shared" si="18"/>
        <v>0.26309243548172168</v>
      </c>
      <c r="BD13" s="57">
        <f t="shared" si="18"/>
        <v>0.37518562654688792</v>
      </c>
      <c r="BE13" s="57">
        <f t="shared" si="18"/>
        <v>0.28356260126074923</v>
      </c>
      <c r="BF13" s="136"/>
      <c r="BG13" s="51" t="s">
        <v>188</v>
      </c>
      <c r="BH13" s="59">
        <f t="shared" ref="BH13:BK13" si="37">(AZ13-AY13)*100</f>
        <v>-0.90477327295012056</v>
      </c>
      <c r="BI13" s="59">
        <f t="shared" si="37"/>
        <v>3.5699007288929141</v>
      </c>
      <c r="BJ13" s="59">
        <f t="shared" si="37"/>
        <v>3.5926970021214641</v>
      </c>
      <c r="BK13" s="59">
        <f t="shared" si="37"/>
        <v>13.105322265727933</v>
      </c>
      <c r="BL13" s="59">
        <f>(BD13-BC13)*100</f>
        <v>11.209319106516624</v>
      </c>
      <c r="BM13" s="59">
        <f>(BE13-BD13)*100</f>
        <v>-9.1623025286138695</v>
      </c>
      <c r="BN13" s="144"/>
      <c r="BO13" s="197">
        <f>R13/J13</f>
        <v>0.13414634146341464</v>
      </c>
      <c r="BP13" s="57">
        <f>S13/K13</f>
        <v>8.1818181818181818E-2</v>
      </c>
      <c r="BQ13" s="57">
        <f>T13/L13</f>
        <v>0.36434108527131781</v>
      </c>
      <c r="BR13" s="57">
        <f t="shared" si="29"/>
        <v>0.25949367088607594</v>
      </c>
      <c r="BS13" s="57">
        <f t="shared" si="29"/>
        <v>0.30379746835443039</v>
      </c>
      <c r="BT13" s="58"/>
      <c r="BU13" s="124"/>
      <c r="BV13" s="124"/>
      <c r="BW13" s="124"/>
      <c r="BX13" s="124"/>
      <c r="BY13" s="291"/>
      <c r="BZ13" s="197"/>
      <c r="CA13" s="58" t="s">
        <v>322</v>
      </c>
      <c r="CB13" s="197"/>
      <c r="CC13" s="302" t="s">
        <v>322</v>
      </c>
      <c r="CD13" s="326"/>
      <c r="CE13" s="126"/>
      <c r="CF13" s="126"/>
      <c r="CG13" s="302"/>
    </row>
    <row r="14" spans="1:85" x14ac:dyDescent="0.25">
      <c r="A14" s="13">
        <v>19</v>
      </c>
      <c r="B14" s="50" t="s">
        <v>237</v>
      </c>
      <c r="C14" s="51"/>
      <c r="D14" s="52"/>
      <c r="E14" s="52"/>
      <c r="F14" s="52">
        <v>0</v>
      </c>
      <c r="G14" s="52">
        <v>0</v>
      </c>
      <c r="H14" s="53"/>
      <c r="I14" s="241"/>
      <c r="J14" s="51"/>
      <c r="K14" s="52"/>
      <c r="L14" s="52"/>
      <c r="M14" s="52">
        <v>12</v>
      </c>
      <c r="N14" s="52">
        <v>33</v>
      </c>
      <c r="O14" s="105"/>
      <c r="P14" s="51"/>
      <c r="Q14" s="52"/>
      <c r="R14" s="52"/>
      <c r="S14" s="52"/>
      <c r="T14" s="52"/>
      <c r="U14" s="52">
        <v>3</v>
      </c>
      <c r="V14" s="52">
        <v>0</v>
      </c>
      <c r="W14" s="105"/>
      <c r="X14" s="246"/>
      <c r="Y14" s="241"/>
      <c r="Z14" s="51"/>
      <c r="AA14" s="52"/>
      <c r="AB14" s="52"/>
      <c r="AC14" s="52"/>
      <c r="AD14" s="54"/>
      <c r="AE14" s="54">
        <v>38.78</v>
      </c>
      <c r="AF14" s="54">
        <v>34.9</v>
      </c>
      <c r="AG14" s="107"/>
      <c r="AH14" s="191"/>
      <c r="AI14" s="55"/>
      <c r="AJ14" s="55"/>
      <c r="AK14" s="55"/>
      <c r="AL14" s="55"/>
      <c r="AM14" s="55">
        <v>22404</v>
      </c>
      <c r="AN14" s="55">
        <v>79577</v>
      </c>
      <c r="AO14" s="141"/>
      <c r="AP14" s="191"/>
      <c r="AQ14" s="55"/>
      <c r="AR14" s="55"/>
      <c r="AS14" s="55"/>
      <c r="AT14" s="55"/>
      <c r="AU14" s="55">
        <v>5049</v>
      </c>
      <c r="AV14" s="55">
        <v>7888</v>
      </c>
      <c r="AW14" s="56"/>
      <c r="AX14" s="255"/>
      <c r="AY14" s="197"/>
      <c r="AZ14" s="57"/>
      <c r="BA14" s="57"/>
      <c r="BB14" s="57"/>
      <c r="BC14" s="57"/>
      <c r="BD14" s="57">
        <f t="shared" si="18"/>
        <v>0.22536154258168184</v>
      </c>
      <c r="BE14" s="57">
        <f t="shared" si="18"/>
        <v>9.912411877803888E-2</v>
      </c>
      <c r="BF14" s="136"/>
      <c r="BG14" s="51"/>
      <c r="BH14" s="59"/>
      <c r="BI14" s="59"/>
      <c r="BJ14" s="59"/>
      <c r="BK14" s="59"/>
      <c r="BL14" s="59"/>
      <c r="BM14" s="59">
        <f>(BE14-BD14)*100</f>
        <v>-12.623742380364295</v>
      </c>
      <c r="BN14" s="144"/>
      <c r="BO14" s="197"/>
      <c r="BP14" s="57"/>
      <c r="BQ14" s="57"/>
      <c r="BR14" s="57">
        <f t="shared" si="29"/>
        <v>0.25</v>
      </c>
      <c r="BS14" s="57">
        <f t="shared" si="29"/>
        <v>0</v>
      </c>
      <c r="BT14" s="58"/>
      <c r="BU14" s="124"/>
      <c r="BV14" s="124"/>
      <c r="BW14" s="124"/>
      <c r="BX14" s="124"/>
      <c r="BY14" s="291"/>
      <c r="BZ14" s="197" t="s">
        <v>322</v>
      </c>
      <c r="CA14" s="58"/>
      <c r="CB14" s="197" t="s">
        <v>322</v>
      </c>
      <c r="CC14" s="302"/>
      <c r="CD14" s="326"/>
      <c r="CE14" s="126"/>
      <c r="CF14" s="126"/>
      <c r="CG14" s="302"/>
    </row>
    <row r="15" spans="1:85" x14ac:dyDescent="0.25">
      <c r="A15" s="13">
        <v>22</v>
      </c>
      <c r="B15" s="50" t="s">
        <v>12</v>
      </c>
      <c r="C15" s="51"/>
      <c r="D15" s="52"/>
      <c r="E15" s="52"/>
      <c r="F15" s="52">
        <v>0</v>
      </c>
      <c r="G15" s="52">
        <v>0</v>
      </c>
      <c r="H15" s="53">
        <v>0</v>
      </c>
      <c r="I15" s="241">
        <v>26</v>
      </c>
      <c r="J15" s="51"/>
      <c r="K15" s="52"/>
      <c r="L15" s="52"/>
      <c r="M15" s="52">
        <v>98</v>
      </c>
      <c r="N15" s="52">
        <v>89</v>
      </c>
      <c r="O15" s="105">
        <v>89</v>
      </c>
      <c r="P15" s="51"/>
      <c r="Q15" s="52"/>
      <c r="R15" s="52"/>
      <c r="S15" s="52"/>
      <c r="T15" s="52"/>
      <c r="U15" s="52">
        <v>9</v>
      </c>
      <c r="V15" s="52">
        <v>15</v>
      </c>
      <c r="W15" s="105">
        <v>4</v>
      </c>
      <c r="X15" s="246">
        <v>0</v>
      </c>
      <c r="Y15" s="241">
        <v>2</v>
      </c>
      <c r="Z15" s="51"/>
      <c r="AA15" s="52"/>
      <c r="AB15" s="52"/>
      <c r="AC15" s="52"/>
      <c r="AD15" s="52"/>
      <c r="AE15" s="54">
        <v>26.36</v>
      </c>
      <c r="AF15" s="54">
        <v>26.36</v>
      </c>
      <c r="AG15" s="107">
        <v>26.36</v>
      </c>
      <c r="AH15" s="191"/>
      <c r="AI15" s="55"/>
      <c r="AJ15" s="55"/>
      <c r="AK15" s="55"/>
      <c r="AL15" s="55"/>
      <c r="AM15" s="55">
        <v>87601</v>
      </c>
      <c r="AN15" s="55">
        <v>69602</v>
      </c>
      <c r="AO15" s="141">
        <v>86868</v>
      </c>
      <c r="AP15" s="191"/>
      <c r="AQ15" s="55"/>
      <c r="AR15" s="55"/>
      <c r="AS15" s="55"/>
      <c r="AT15" s="55"/>
      <c r="AU15" s="55">
        <v>19994</v>
      </c>
      <c r="AV15" s="55">
        <v>20699</v>
      </c>
      <c r="AW15" s="56">
        <v>17539</v>
      </c>
      <c r="AX15" s="255">
        <v>20003</v>
      </c>
      <c r="AY15" s="197"/>
      <c r="AZ15" s="57"/>
      <c r="BA15" s="57"/>
      <c r="BB15" s="57"/>
      <c r="BC15" s="57"/>
      <c r="BD15" s="57">
        <f t="shared" si="18"/>
        <v>0.22823940365977557</v>
      </c>
      <c r="BE15" s="57">
        <f t="shared" si="18"/>
        <v>0.2973908795724261</v>
      </c>
      <c r="BF15" s="136">
        <f t="shared" si="18"/>
        <v>0.20190403831100059</v>
      </c>
      <c r="BG15" s="51" t="s">
        <v>188</v>
      </c>
      <c r="BH15" s="59"/>
      <c r="BI15" s="59"/>
      <c r="BJ15" s="59"/>
      <c r="BK15" s="59"/>
      <c r="BL15" s="59"/>
      <c r="BM15" s="59">
        <f>(BE15-BD15)*100</f>
        <v>6.9151475912650531</v>
      </c>
      <c r="BN15" s="144">
        <f t="shared" ref="BN15:BN19" si="38">(BF15-BE15)*100</f>
        <v>-9.5486841261425504</v>
      </c>
      <c r="BO15" s="197"/>
      <c r="BP15" s="57"/>
      <c r="BQ15" s="57"/>
      <c r="BR15" s="57">
        <f t="shared" si="29"/>
        <v>9.1836734693877556E-2</v>
      </c>
      <c r="BS15" s="57">
        <f t="shared" si="29"/>
        <v>0.16853932584269662</v>
      </c>
      <c r="BT15" s="58">
        <f t="shared" ref="BT15:BT27" si="39">W15/O15</f>
        <v>4.49438202247191E-2</v>
      </c>
      <c r="BU15" s="124">
        <f t="shared" ref="BU15:BU27" si="40">X15/O15</f>
        <v>0</v>
      </c>
      <c r="BV15" s="124">
        <f t="shared" ref="BV15:BV27" si="41">Y15/O15</f>
        <v>2.247191011235955E-2</v>
      </c>
      <c r="BW15" s="124">
        <f t="shared" ref="BW15:BW27" si="42">(W15+X15+Y15)/O15</f>
        <v>6.741573033707865E-2</v>
      </c>
      <c r="BX15" s="124">
        <f t="shared" ref="BX15:BX18" si="43">(AG15-AF15)/AF15</f>
        <v>0</v>
      </c>
      <c r="BY15" s="291">
        <f t="shared" ref="BY15:BY27" si="44">(O15-N15)/N15</f>
        <v>0</v>
      </c>
      <c r="BZ15" s="197" t="s">
        <v>322</v>
      </c>
      <c r="CA15" s="58"/>
      <c r="CB15" s="197"/>
      <c r="CC15" s="302" t="s">
        <v>322</v>
      </c>
      <c r="CD15" s="326"/>
      <c r="CE15" s="126" t="s">
        <v>322</v>
      </c>
      <c r="CF15" s="126"/>
      <c r="CG15" s="302" t="s">
        <v>322</v>
      </c>
    </row>
    <row r="16" spans="1:85" x14ac:dyDescent="0.25">
      <c r="A16" s="13">
        <v>24</v>
      </c>
      <c r="B16" s="50" t="s">
        <v>355</v>
      </c>
      <c r="C16" s="51">
        <v>0</v>
      </c>
      <c r="D16" s="52">
        <v>0</v>
      </c>
      <c r="E16" s="52">
        <v>0</v>
      </c>
      <c r="F16" s="52">
        <v>0</v>
      </c>
      <c r="G16" s="52">
        <v>0</v>
      </c>
      <c r="H16" s="53"/>
      <c r="I16" s="241"/>
      <c r="J16" s="51">
        <v>12</v>
      </c>
      <c r="K16" s="52">
        <v>12</v>
      </c>
      <c r="L16" s="52">
        <v>11</v>
      </c>
      <c r="M16" s="52">
        <v>18</v>
      </c>
      <c r="N16" s="52">
        <v>19</v>
      </c>
      <c r="O16" s="105"/>
      <c r="P16" s="51">
        <v>4</v>
      </c>
      <c r="Q16" s="52">
        <v>4</v>
      </c>
      <c r="R16" s="52">
        <v>4</v>
      </c>
      <c r="S16" s="52">
        <v>0</v>
      </c>
      <c r="T16" s="52">
        <v>0</v>
      </c>
      <c r="U16" s="52">
        <v>5</v>
      </c>
      <c r="V16" s="52">
        <v>4</v>
      </c>
      <c r="W16" s="105"/>
      <c r="X16" s="246"/>
      <c r="Y16" s="241"/>
      <c r="Z16" s="51">
        <v>23.75</v>
      </c>
      <c r="AA16" s="52">
        <v>25.7</v>
      </c>
      <c r="AB16" s="52">
        <v>35.6</v>
      </c>
      <c r="AC16" s="52">
        <v>40.450000000000003</v>
      </c>
      <c r="AD16" s="52">
        <v>36.54</v>
      </c>
      <c r="AE16" s="54">
        <v>40.450000000000003</v>
      </c>
      <c r="AF16" s="54">
        <v>40.450000000000003</v>
      </c>
      <c r="AG16" s="107"/>
      <c r="AH16" s="191">
        <v>21599</v>
      </c>
      <c r="AI16" s="55">
        <v>27492</v>
      </c>
      <c r="AJ16" s="55">
        <v>34843</v>
      </c>
      <c r="AK16" s="55">
        <v>42851</v>
      </c>
      <c r="AL16" s="55">
        <v>43840</v>
      </c>
      <c r="AM16" s="55">
        <v>48727</v>
      </c>
      <c r="AN16" s="55">
        <v>59343</v>
      </c>
      <c r="AO16" s="141"/>
      <c r="AP16" s="191">
        <v>907</v>
      </c>
      <c r="AQ16" s="55">
        <v>370</v>
      </c>
      <c r="AR16" s="55">
        <v>1311</v>
      </c>
      <c r="AS16" s="55">
        <v>3157</v>
      </c>
      <c r="AT16" s="55">
        <v>3377</v>
      </c>
      <c r="AU16" s="55">
        <v>1879</v>
      </c>
      <c r="AV16" s="55">
        <v>6005</v>
      </c>
      <c r="AW16" s="56"/>
      <c r="AX16" s="255"/>
      <c r="AY16" s="197">
        <f t="shared" ref="AY16:BC19" si="45">AP16/AH16</f>
        <v>4.1992684846520675E-2</v>
      </c>
      <c r="AZ16" s="57">
        <f t="shared" si="45"/>
        <v>1.3458460643096174E-2</v>
      </c>
      <c r="BA16" s="57">
        <f t="shared" si="45"/>
        <v>3.7625921992939758E-2</v>
      </c>
      <c r="BB16" s="57">
        <f t="shared" si="45"/>
        <v>7.3673893258033654E-2</v>
      </c>
      <c r="BC16" s="57">
        <f t="shared" si="45"/>
        <v>7.7030109489051091E-2</v>
      </c>
      <c r="BD16" s="57">
        <f t="shared" si="18"/>
        <v>3.8561782995054077E-2</v>
      </c>
      <c r="BE16" s="57">
        <f t="shared" si="18"/>
        <v>0.10119137893264581</v>
      </c>
      <c r="BF16" s="136"/>
      <c r="BG16" s="51" t="s">
        <v>188</v>
      </c>
      <c r="BH16" s="59">
        <f t="shared" ref="BH16:BM18" si="46">(AZ16-AY16)*100</f>
        <v>-2.8534224203424503</v>
      </c>
      <c r="BI16" s="59">
        <f t="shared" si="46"/>
        <v>2.4167461349843586</v>
      </c>
      <c r="BJ16" s="59">
        <f t="shared" si="46"/>
        <v>3.6047971265093897</v>
      </c>
      <c r="BK16" s="59">
        <f t="shared" si="46"/>
        <v>0.33562162310174365</v>
      </c>
      <c r="BL16" s="59">
        <f t="shared" si="46"/>
        <v>-3.8468326493997016</v>
      </c>
      <c r="BM16" s="59">
        <f t="shared" si="46"/>
        <v>6.2629595937591738</v>
      </c>
      <c r="BN16" s="144"/>
      <c r="BO16" s="197">
        <f t="shared" ref="BO16:BS19" si="47">R16/J16</f>
        <v>0.33333333333333331</v>
      </c>
      <c r="BP16" s="57">
        <f t="shared" si="47"/>
        <v>0</v>
      </c>
      <c r="BQ16" s="57">
        <f t="shared" si="47"/>
        <v>0</v>
      </c>
      <c r="BR16" s="57">
        <f t="shared" si="47"/>
        <v>0.27777777777777779</v>
      </c>
      <c r="BS16" s="57">
        <f t="shared" si="47"/>
        <v>0.21052631578947367</v>
      </c>
      <c r="BT16" s="58"/>
      <c r="BU16" s="124"/>
      <c r="BV16" s="124"/>
      <c r="BW16" s="124"/>
      <c r="BX16" s="124"/>
      <c r="BY16" s="291"/>
      <c r="BZ16" s="197"/>
      <c r="CA16" s="58" t="s">
        <v>322</v>
      </c>
      <c r="CB16" s="197" t="s">
        <v>322</v>
      </c>
      <c r="CC16" s="302"/>
      <c r="CD16" s="326"/>
      <c r="CE16" s="126"/>
      <c r="CF16" s="126"/>
      <c r="CG16" s="302"/>
    </row>
    <row r="17" spans="1:85" x14ac:dyDescent="0.25">
      <c r="A17" s="13">
        <v>24</v>
      </c>
      <c r="B17" s="50" t="s">
        <v>356</v>
      </c>
      <c r="C17" s="51">
        <v>0</v>
      </c>
      <c r="D17" s="52">
        <v>0</v>
      </c>
      <c r="E17" s="52">
        <v>0</v>
      </c>
      <c r="F17" s="52">
        <v>0</v>
      </c>
      <c r="G17" s="52">
        <v>0</v>
      </c>
      <c r="H17" s="53"/>
      <c r="I17" s="241"/>
      <c r="J17" s="51">
        <v>21</v>
      </c>
      <c r="K17" s="52">
        <v>15</v>
      </c>
      <c r="L17" s="52">
        <v>12</v>
      </c>
      <c r="M17" s="52">
        <v>21</v>
      </c>
      <c r="N17" s="52">
        <v>19</v>
      </c>
      <c r="O17" s="105"/>
      <c r="P17" s="51">
        <v>2</v>
      </c>
      <c r="Q17" s="52">
        <v>0</v>
      </c>
      <c r="R17" s="52">
        <v>0</v>
      </c>
      <c r="S17" s="52">
        <v>0</v>
      </c>
      <c r="T17" s="52">
        <v>0</v>
      </c>
      <c r="U17" s="52">
        <v>0</v>
      </c>
      <c r="V17" s="52">
        <v>0</v>
      </c>
      <c r="W17" s="105"/>
      <c r="X17" s="246"/>
      <c r="Y17" s="241"/>
      <c r="Z17" s="51" t="s">
        <v>106</v>
      </c>
      <c r="AA17" s="52" t="s">
        <v>107</v>
      </c>
      <c r="AB17" s="52" t="s">
        <v>108</v>
      </c>
      <c r="AC17" s="52" t="s">
        <v>109</v>
      </c>
      <c r="AD17" s="52" t="s">
        <v>109</v>
      </c>
      <c r="AE17" s="54" t="s">
        <v>109</v>
      </c>
      <c r="AF17" s="54" t="s">
        <v>109</v>
      </c>
      <c r="AG17" s="107"/>
      <c r="AH17" s="191">
        <v>8488</v>
      </c>
      <c r="AI17" s="55">
        <v>11318</v>
      </c>
      <c r="AJ17" s="55">
        <v>11318</v>
      </c>
      <c r="AK17" s="55">
        <v>16978</v>
      </c>
      <c r="AL17" s="55">
        <v>16590</v>
      </c>
      <c r="AM17" s="55">
        <v>20056</v>
      </c>
      <c r="AN17" s="55">
        <v>19056</v>
      </c>
      <c r="AO17" s="141"/>
      <c r="AP17" s="191">
        <v>2000</v>
      </c>
      <c r="AQ17" s="55">
        <v>2800</v>
      </c>
      <c r="AR17" s="55">
        <v>3000</v>
      </c>
      <c r="AS17" s="55">
        <v>3500</v>
      </c>
      <c r="AT17" s="55">
        <v>1690</v>
      </c>
      <c r="AU17" s="55">
        <v>2900</v>
      </c>
      <c r="AV17" s="55">
        <v>3240</v>
      </c>
      <c r="AW17" s="56"/>
      <c r="AX17" s="255"/>
      <c r="AY17" s="197">
        <f t="shared" si="45"/>
        <v>0.23562676720075401</v>
      </c>
      <c r="AZ17" s="57">
        <f t="shared" si="45"/>
        <v>0.24739353242622372</v>
      </c>
      <c r="BA17" s="57">
        <f t="shared" si="45"/>
        <v>0.26506449902809681</v>
      </c>
      <c r="BB17" s="57">
        <f t="shared" si="45"/>
        <v>0.20614913417363648</v>
      </c>
      <c r="BC17" s="57">
        <f t="shared" si="45"/>
        <v>0.10186859553948162</v>
      </c>
      <c r="BD17" s="57">
        <f t="shared" si="18"/>
        <v>0.14459513362584764</v>
      </c>
      <c r="BE17" s="57">
        <f t="shared" si="18"/>
        <v>0.17002518891687657</v>
      </c>
      <c r="BF17" s="136"/>
      <c r="BG17" s="203" t="s">
        <v>188</v>
      </c>
      <c r="BH17" s="59">
        <f t="shared" si="46"/>
        <v>1.1766765225469711</v>
      </c>
      <c r="BI17" s="59">
        <f t="shared" si="46"/>
        <v>1.7670966601873088</v>
      </c>
      <c r="BJ17" s="59">
        <f t="shared" si="46"/>
        <v>-5.891536485446033</v>
      </c>
      <c r="BK17" s="59">
        <f t="shared" si="46"/>
        <v>-10.428053863415485</v>
      </c>
      <c r="BL17" s="59">
        <f t="shared" si="46"/>
        <v>4.2726538086366022</v>
      </c>
      <c r="BM17" s="59">
        <f t="shared" si="46"/>
        <v>2.543005529102893</v>
      </c>
      <c r="BN17" s="144"/>
      <c r="BO17" s="197">
        <f t="shared" si="47"/>
        <v>0</v>
      </c>
      <c r="BP17" s="57">
        <f t="shared" si="47"/>
        <v>0</v>
      </c>
      <c r="BQ17" s="57">
        <f t="shared" si="47"/>
        <v>0</v>
      </c>
      <c r="BR17" s="57">
        <f t="shared" si="47"/>
        <v>0</v>
      </c>
      <c r="BS17" s="57">
        <f t="shared" si="47"/>
        <v>0</v>
      </c>
      <c r="BT17" s="58"/>
      <c r="BU17" s="124"/>
      <c r="BV17" s="124"/>
      <c r="BW17" s="124"/>
      <c r="BX17" s="124"/>
      <c r="BY17" s="291"/>
      <c r="BZ17" s="197" t="s">
        <v>322</v>
      </c>
      <c r="CA17" s="58"/>
      <c r="CB17" s="197"/>
      <c r="CC17" s="302" t="s">
        <v>322</v>
      </c>
      <c r="CD17" s="326"/>
      <c r="CE17" s="126"/>
      <c r="CF17" s="126"/>
      <c r="CG17" s="302"/>
    </row>
    <row r="18" spans="1:85" x14ac:dyDescent="0.25">
      <c r="A18" s="13">
        <v>25</v>
      </c>
      <c r="B18" s="50" t="s">
        <v>119</v>
      </c>
      <c r="C18" s="51">
        <v>0</v>
      </c>
      <c r="D18" s="52">
        <v>0</v>
      </c>
      <c r="E18" s="52">
        <v>0</v>
      </c>
      <c r="F18" s="52"/>
      <c r="G18" s="52">
        <v>0</v>
      </c>
      <c r="H18" s="53">
        <v>0</v>
      </c>
      <c r="I18" s="241">
        <v>6</v>
      </c>
      <c r="J18" s="51">
        <v>10</v>
      </c>
      <c r="K18" s="52">
        <v>18</v>
      </c>
      <c r="L18" s="52">
        <v>17</v>
      </c>
      <c r="M18" s="52"/>
      <c r="N18" s="52">
        <v>36</v>
      </c>
      <c r="O18" s="105">
        <v>28</v>
      </c>
      <c r="P18" s="51">
        <v>2</v>
      </c>
      <c r="Q18" s="52">
        <v>0</v>
      </c>
      <c r="R18" s="52">
        <v>5</v>
      </c>
      <c r="S18" s="52">
        <v>0</v>
      </c>
      <c r="T18" s="52">
        <v>0</v>
      </c>
      <c r="U18" s="52"/>
      <c r="V18" s="52">
        <v>0</v>
      </c>
      <c r="W18" s="105">
        <v>3</v>
      </c>
      <c r="X18" s="246">
        <v>0</v>
      </c>
      <c r="Y18" s="241">
        <v>6</v>
      </c>
      <c r="Z18" s="51" t="s">
        <v>109</v>
      </c>
      <c r="AA18" s="52" t="s">
        <v>109</v>
      </c>
      <c r="AB18" s="52">
        <v>40.200000000000003</v>
      </c>
      <c r="AC18" s="52">
        <v>40.200000000000003</v>
      </c>
      <c r="AD18" s="52">
        <v>40.200000000000003</v>
      </c>
      <c r="AE18" s="54"/>
      <c r="AF18" s="54">
        <v>41.8</v>
      </c>
      <c r="AG18" s="107">
        <v>41.8</v>
      </c>
      <c r="AH18" s="191">
        <v>11120</v>
      </c>
      <c r="AI18" s="55">
        <v>14403</v>
      </c>
      <c r="AJ18" s="55">
        <v>14895</v>
      </c>
      <c r="AK18" s="55">
        <v>22272</v>
      </c>
      <c r="AL18" s="55">
        <v>23531</v>
      </c>
      <c r="AM18" s="55"/>
      <c r="AN18" s="55">
        <v>21807.75</v>
      </c>
      <c r="AO18" s="141">
        <v>24033.39</v>
      </c>
      <c r="AP18" s="191">
        <v>1850</v>
      </c>
      <c r="AQ18" s="55">
        <v>1692</v>
      </c>
      <c r="AR18" s="55">
        <v>2463</v>
      </c>
      <c r="AS18" s="55">
        <v>4538</v>
      </c>
      <c r="AT18" s="55">
        <v>5738</v>
      </c>
      <c r="AU18" s="55"/>
      <c r="AV18" s="55">
        <v>1002.98</v>
      </c>
      <c r="AW18" s="56">
        <v>2697.11</v>
      </c>
      <c r="AX18" s="255">
        <v>14957.13</v>
      </c>
      <c r="AY18" s="197">
        <f t="shared" si="45"/>
        <v>0.16636690647482014</v>
      </c>
      <c r="AZ18" s="57">
        <f t="shared" si="45"/>
        <v>0.11747552593209748</v>
      </c>
      <c r="BA18" s="57">
        <f t="shared" si="45"/>
        <v>0.16535750251762335</v>
      </c>
      <c r="BB18" s="57">
        <f t="shared" si="45"/>
        <v>0.20375359195402298</v>
      </c>
      <c r="BC18" s="57">
        <f t="shared" si="45"/>
        <v>0.24384854022353492</v>
      </c>
      <c r="BD18" s="57"/>
      <c r="BE18" s="57">
        <f t="shared" si="18"/>
        <v>4.5991906546984443E-2</v>
      </c>
      <c r="BF18" s="136">
        <f t="shared" si="18"/>
        <v>0.11222345245510518</v>
      </c>
      <c r="BG18" s="51" t="s">
        <v>188</v>
      </c>
      <c r="BH18" s="59">
        <f>(AZ18-AY18)*100</f>
        <v>-4.8891380542722658</v>
      </c>
      <c r="BI18" s="59">
        <f>(BA18-AZ18)*100</f>
        <v>4.7881976585525869</v>
      </c>
      <c r="BJ18" s="59">
        <f t="shared" si="46"/>
        <v>3.8396089436399632</v>
      </c>
      <c r="BK18" s="59">
        <f t="shared" si="46"/>
        <v>4.009494826951193</v>
      </c>
      <c r="BL18" s="59"/>
      <c r="BM18" s="59"/>
      <c r="BN18" s="144">
        <f t="shared" si="38"/>
        <v>6.6231545908120735</v>
      </c>
      <c r="BO18" s="197">
        <f t="shared" si="47"/>
        <v>0.5</v>
      </c>
      <c r="BP18" s="57">
        <f t="shared" si="47"/>
        <v>0</v>
      </c>
      <c r="BQ18" s="57">
        <f t="shared" si="47"/>
        <v>0</v>
      </c>
      <c r="BR18" s="57"/>
      <c r="BS18" s="57">
        <f>V18/N18</f>
        <v>0</v>
      </c>
      <c r="BT18" s="58">
        <f t="shared" si="39"/>
        <v>0.10714285714285714</v>
      </c>
      <c r="BU18" s="124">
        <f t="shared" si="40"/>
        <v>0</v>
      </c>
      <c r="BV18" s="124">
        <f t="shared" si="41"/>
        <v>0.21428571428571427</v>
      </c>
      <c r="BW18" s="124">
        <f t="shared" si="42"/>
        <v>0.32142857142857145</v>
      </c>
      <c r="BX18" s="124">
        <f t="shared" si="43"/>
        <v>0</v>
      </c>
      <c r="BY18" s="291">
        <f t="shared" si="44"/>
        <v>-0.22222222222222221</v>
      </c>
      <c r="BZ18" s="197"/>
      <c r="CA18" s="58"/>
      <c r="CB18" s="197"/>
      <c r="CC18" s="302" t="s">
        <v>322</v>
      </c>
      <c r="CD18" s="326"/>
      <c r="CE18" s="126" t="s">
        <v>322</v>
      </c>
      <c r="CF18" s="126"/>
      <c r="CG18" s="302" t="s">
        <v>322</v>
      </c>
    </row>
    <row r="19" spans="1:85" s="22" customFormat="1" x14ac:dyDescent="0.25">
      <c r="A19" s="13">
        <v>25</v>
      </c>
      <c r="B19" s="50" t="s">
        <v>221</v>
      </c>
      <c r="C19" s="51">
        <v>0</v>
      </c>
      <c r="D19" s="52">
        <v>0</v>
      </c>
      <c r="E19" s="52">
        <v>0</v>
      </c>
      <c r="F19" s="52"/>
      <c r="G19" s="52">
        <v>0</v>
      </c>
      <c r="H19" s="53">
        <v>0</v>
      </c>
      <c r="I19" s="241">
        <v>8</v>
      </c>
      <c r="J19" s="51">
        <v>91</v>
      </c>
      <c r="K19" s="52">
        <v>100</v>
      </c>
      <c r="L19" s="52">
        <v>120</v>
      </c>
      <c r="M19" s="52"/>
      <c r="N19" s="52">
        <v>34</v>
      </c>
      <c r="O19" s="105">
        <v>39</v>
      </c>
      <c r="P19" s="51">
        <v>0</v>
      </c>
      <c r="Q19" s="52">
        <v>0</v>
      </c>
      <c r="R19" s="52">
        <v>0</v>
      </c>
      <c r="S19" s="52">
        <v>0</v>
      </c>
      <c r="T19" s="52">
        <v>0</v>
      </c>
      <c r="U19" s="52"/>
      <c r="V19" s="52">
        <v>1</v>
      </c>
      <c r="W19" s="105">
        <v>0</v>
      </c>
      <c r="X19" s="246">
        <v>0</v>
      </c>
      <c r="Y19" s="241">
        <v>9</v>
      </c>
      <c r="Z19" s="51" t="s">
        <v>222</v>
      </c>
      <c r="AA19" s="54" t="s">
        <v>223</v>
      </c>
      <c r="AB19" s="52" t="s">
        <v>224</v>
      </c>
      <c r="AC19" s="52" t="s">
        <v>225</v>
      </c>
      <c r="AD19" s="52" t="s">
        <v>225</v>
      </c>
      <c r="AE19" s="54"/>
      <c r="AF19" s="52" t="s">
        <v>225</v>
      </c>
      <c r="AG19" s="105" t="s">
        <v>253</v>
      </c>
      <c r="AH19" s="191">
        <v>12027</v>
      </c>
      <c r="AI19" s="55">
        <v>12468</v>
      </c>
      <c r="AJ19" s="55">
        <v>15969</v>
      </c>
      <c r="AK19" s="55">
        <v>22239</v>
      </c>
      <c r="AL19" s="55">
        <v>30446</v>
      </c>
      <c r="AM19" s="55"/>
      <c r="AN19" s="55">
        <v>32552</v>
      </c>
      <c r="AO19" s="141">
        <v>33116.68</v>
      </c>
      <c r="AP19" s="191">
        <v>0</v>
      </c>
      <c r="AQ19" s="55">
        <v>2608</v>
      </c>
      <c r="AR19" s="55">
        <v>3751</v>
      </c>
      <c r="AS19" s="55">
        <v>4512</v>
      </c>
      <c r="AT19" s="55">
        <v>3863</v>
      </c>
      <c r="AU19" s="55"/>
      <c r="AV19" s="55">
        <v>11401</v>
      </c>
      <c r="AW19" s="56">
        <v>12249.31</v>
      </c>
      <c r="AX19" s="255">
        <v>12249.31</v>
      </c>
      <c r="AY19" s="197">
        <f t="shared" si="45"/>
        <v>0</v>
      </c>
      <c r="AZ19" s="57">
        <f t="shared" si="45"/>
        <v>0.20917548925248636</v>
      </c>
      <c r="BA19" s="57">
        <f t="shared" si="45"/>
        <v>0.23489260442106583</v>
      </c>
      <c r="BB19" s="57">
        <f t="shared" si="45"/>
        <v>0.20288682045055983</v>
      </c>
      <c r="BC19" s="57">
        <f t="shared" si="45"/>
        <v>0.12688037837482757</v>
      </c>
      <c r="BD19" s="57"/>
      <c r="BE19" s="57">
        <f t="shared" si="18"/>
        <v>0.35023961661341851</v>
      </c>
      <c r="BF19" s="136">
        <f t="shared" si="18"/>
        <v>0.36988339410834659</v>
      </c>
      <c r="BG19" s="51"/>
      <c r="BH19" s="59">
        <f t="shared" ref="BH19:BK19" si="48">(AZ19-AY19)*100</f>
        <v>20.917548925248635</v>
      </c>
      <c r="BI19" s="59">
        <f t="shared" si="48"/>
        <v>2.5717115168579467</v>
      </c>
      <c r="BJ19" s="59">
        <f t="shared" si="48"/>
        <v>-3.2005783970505992</v>
      </c>
      <c r="BK19" s="59">
        <f t="shared" si="48"/>
        <v>-7.6006442075732261</v>
      </c>
      <c r="BL19" s="59"/>
      <c r="BM19" s="59"/>
      <c r="BN19" s="144">
        <f t="shared" si="38"/>
        <v>1.9643777494928072</v>
      </c>
      <c r="BO19" s="197">
        <f t="shared" si="47"/>
        <v>0</v>
      </c>
      <c r="BP19" s="57">
        <f t="shared" si="47"/>
        <v>0</v>
      </c>
      <c r="BQ19" s="57">
        <f t="shared" si="47"/>
        <v>0</v>
      </c>
      <c r="BR19" s="57"/>
      <c r="BS19" s="57">
        <f>V19/N19</f>
        <v>2.9411764705882353E-2</v>
      </c>
      <c r="BT19" s="58">
        <f t="shared" si="39"/>
        <v>0</v>
      </c>
      <c r="BU19" s="124">
        <f t="shared" si="40"/>
        <v>0</v>
      </c>
      <c r="BV19" s="124">
        <f t="shared" si="41"/>
        <v>0.23076923076923078</v>
      </c>
      <c r="BW19" s="124">
        <f t="shared" si="42"/>
        <v>0.23076923076923078</v>
      </c>
      <c r="BX19" s="124"/>
      <c r="BY19" s="291">
        <f t="shared" si="44"/>
        <v>0.14705882352941177</v>
      </c>
      <c r="BZ19" s="197"/>
      <c r="CA19" s="58"/>
      <c r="CB19" s="197" t="s">
        <v>322</v>
      </c>
      <c r="CC19" s="304"/>
      <c r="CD19" s="332" t="s">
        <v>322</v>
      </c>
      <c r="CE19" s="52"/>
      <c r="CF19" s="52"/>
      <c r="CG19" s="53" t="s">
        <v>322</v>
      </c>
    </row>
    <row r="20" spans="1:85" x14ac:dyDescent="0.25">
      <c r="A20" s="13">
        <v>28</v>
      </c>
      <c r="B20" s="50" t="s">
        <v>346</v>
      </c>
      <c r="C20" s="51"/>
      <c r="D20" s="52"/>
      <c r="E20" s="52"/>
      <c r="F20" s="52">
        <v>5</v>
      </c>
      <c r="G20" s="52">
        <v>6</v>
      </c>
      <c r="H20" s="53">
        <v>8</v>
      </c>
      <c r="I20" s="241">
        <v>1</v>
      </c>
      <c r="J20" s="51"/>
      <c r="K20" s="52"/>
      <c r="L20" s="52"/>
      <c r="M20" s="52">
        <v>11</v>
      </c>
      <c r="N20" s="52">
        <v>90</v>
      </c>
      <c r="O20" s="105">
        <v>63</v>
      </c>
      <c r="P20" s="51"/>
      <c r="Q20" s="52"/>
      <c r="R20" s="52"/>
      <c r="S20" s="52"/>
      <c r="T20" s="52"/>
      <c r="U20" s="52">
        <v>0</v>
      </c>
      <c r="V20" s="52">
        <v>3</v>
      </c>
      <c r="W20" s="105">
        <v>4</v>
      </c>
      <c r="X20" s="246">
        <v>8</v>
      </c>
      <c r="Y20" s="241">
        <v>13</v>
      </c>
      <c r="Z20" s="51"/>
      <c r="AA20" s="52"/>
      <c r="AB20" s="52"/>
      <c r="AC20" s="52"/>
      <c r="AD20" s="52"/>
      <c r="AE20" s="54">
        <v>47.9</v>
      </c>
      <c r="AF20" s="54">
        <v>47.15</v>
      </c>
      <c r="AG20" s="107">
        <v>47.97</v>
      </c>
      <c r="AH20" s="191"/>
      <c r="AI20" s="55"/>
      <c r="AJ20" s="55"/>
      <c r="AK20" s="55"/>
      <c r="AL20" s="55"/>
      <c r="AM20" s="55">
        <v>4736</v>
      </c>
      <c r="AN20" s="55">
        <v>36466</v>
      </c>
      <c r="AO20" s="141">
        <v>48526.5</v>
      </c>
      <c r="AP20" s="191"/>
      <c r="AQ20" s="55"/>
      <c r="AR20" s="55"/>
      <c r="AS20" s="55"/>
      <c r="AT20" s="55"/>
      <c r="AU20" s="55">
        <v>1731</v>
      </c>
      <c r="AV20" s="55">
        <v>10297</v>
      </c>
      <c r="AW20" s="56">
        <v>1915.83</v>
      </c>
      <c r="AX20" s="255">
        <v>13319.32</v>
      </c>
      <c r="AY20" s="197"/>
      <c r="AZ20" s="57"/>
      <c r="BA20" s="57"/>
      <c r="BB20" s="57"/>
      <c r="BC20" s="57"/>
      <c r="BD20" s="57">
        <f t="shared" ref="BD20:BF34" si="49">AU20/AM20</f>
        <v>0.3654983108108108</v>
      </c>
      <c r="BE20" s="57">
        <f t="shared" si="49"/>
        <v>0.28237262107168321</v>
      </c>
      <c r="BF20" s="136">
        <f t="shared" si="18"/>
        <v>3.9480077895582825E-2</v>
      </c>
      <c r="BG20" s="51" t="s">
        <v>188</v>
      </c>
      <c r="BH20" s="59"/>
      <c r="BI20" s="59"/>
      <c r="BJ20" s="59"/>
      <c r="BK20" s="59"/>
      <c r="BL20" s="59"/>
      <c r="BM20" s="144">
        <f t="shared" ref="BM20:BN27" si="50">(BE20-BD20)*100</f>
        <v>-8.3125689739127591</v>
      </c>
      <c r="BN20" s="144">
        <f t="shared" si="50"/>
        <v>-24.289254317610038</v>
      </c>
      <c r="BO20" s="197"/>
      <c r="BP20" s="57"/>
      <c r="BQ20" s="57"/>
      <c r="BR20" s="57">
        <f>U20/M20</f>
        <v>0</v>
      </c>
      <c r="BS20" s="57"/>
      <c r="BT20" s="58">
        <f t="shared" si="39"/>
        <v>6.3492063492063489E-2</v>
      </c>
      <c r="BU20" s="124">
        <f t="shared" si="40"/>
        <v>0.12698412698412698</v>
      </c>
      <c r="BV20" s="124">
        <f t="shared" si="41"/>
        <v>0.20634920634920634</v>
      </c>
      <c r="BW20" s="124">
        <f t="shared" si="42"/>
        <v>0.3968253968253968</v>
      </c>
      <c r="BX20" s="124">
        <f t="shared" ref="BX20:BX27" si="51">(AG20-AF20)/AF20</f>
        <v>1.7391304347826094E-2</v>
      </c>
      <c r="BY20" s="291">
        <f t="shared" si="44"/>
        <v>-0.3</v>
      </c>
      <c r="BZ20" s="197"/>
      <c r="CA20" s="58" t="s">
        <v>322</v>
      </c>
      <c r="CB20" s="197" t="s">
        <v>322</v>
      </c>
      <c r="CC20" s="302"/>
      <c r="CD20" s="326" t="s">
        <v>322</v>
      </c>
      <c r="CE20" s="126"/>
      <c r="CF20" s="126"/>
      <c r="CG20" s="302" t="s">
        <v>322</v>
      </c>
    </row>
    <row r="21" spans="1:85" x14ac:dyDescent="0.25">
      <c r="A21" s="13">
        <v>29</v>
      </c>
      <c r="B21" s="50" t="s">
        <v>227</v>
      </c>
      <c r="C21" s="51">
        <v>0</v>
      </c>
      <c r="D21" s="52">
        <v>0</v>
      </c>
      <c r="E21" s="52">
        <v>0</v>
      </c>
      <c r="F21" s="52">
        <v>0</v>
      </c>
      <c r="G21" s="52">
        <v>0</v>
      </c>
      <c r="H21" s="53">
        <v>0</v>
      </c>
      <c r="I21" s="241">
        <v>11</v>
      </c>
      <c r="J21" s="51">
        <v>28</v>
      </c>
      <c r="K21" s="52">
        <v>23</v>
      </c>
      <c r="L21" s="52">
        <v>16</v>
      </c>
      <c r="M21" s="52">
        <v>19</v>
      </c>
      <c r="N21" s="52">
        <v>15</v>
      </c>
      <c r="O21" s="105">
        <v>19</v>
      </c>
      <c r="P21" s="51">
        <v>2</v>
      </c>
      <c r="Q21" s="52">
        <v>0</v>
      </c>
      <c r="R21" s="52">
        <v>2</v>
      </c>
      <c r="S21" s="52">
        <v>0</v>
      </c>
      <c r="T21" s="52">
        <v>0</v>
      </c>
      <c r="U21" s="52">
        <v>0</v>
      </c>
      <c r="V21" s="52">
        <v>0</v>
      </c>
      <c r="W21" s="105">
        <v>0</v>
      </c>
      <c r="X21" s="246">
        <v>0</v>
      </c>
      <c r="Y21" s="241">
        <v>0</v>
      </c>
      <c r="Z21" s="51">
        <v>28.93</v>
      </c>
      <c r="AA21" s="52">
        <v>28.93</v>
      </c>
      <c r="AB21" s="54">
        <v>32.5</v>
      </c>
      <c r="AC21" s="52">
        <v>30.45</v>
      </c>
      <c r="AD21" s="52">
        <v>30.45</v>
      </c>
      <c r="AE21" s="52">
        <v>30.45</v>
      </c>
      <c r="AF21" s="52">
        <v>30.45</v>
      </c>
      <c r="AG21" s="105">
        <v>47.75</v>
      </c>
      <c r="AH21" s="191">
        <v>28857</v>
      </c>
      <c r="AI21" s="55">
        <v>32630</v>
      </c>
      <c r="AJ21" s="55">
        <v>46013</v>
      </c>
      <c r="AK21" s="55">
        <v>63488</v>
      </c>
      <c r="AL21" s="55">
        <v>41388</v>
      </c>
      <c r="AM21" s="55">
        <v>56795.16</v>
      </c>
      <c r="AN21" s="55">
        <v>104601.87</v>
      </c>
      <c r="AO21" s="141">
        <v>103334.35</v>
      </c>
      <c r="AP21" s="191">
        <v>4077</v>
      </c>
      <c r="AQ21" s="55">
        <v>581</v>
      </c>
      <c r="AR21" s="55">
        <v>2306</v>
      </c>
      <c r="AS21" s="55">
        <v>1316</v>
      </c>
      <c r="AT21" s="55">
        <v>2219</v>
      </c>
      <c r="AU21" s="55">
        <v>5366.93</v>
      </c>
      <c r="AV21" s="55">
        <v>2054.87</v>
      </c>
      <c r="AW21" s="56">
        <v>4864.6499999999996</v>
      </c>
      <c r="AX21" s="255">
        <v>5413.35</v>
      </c>
      <c r="AY21" s="197">
        <f>AP21/AH21</f>
        <v>0.14128287763800812</v>
      </c>
      <c r="AZ21" s="57">
        <f>AQ21/AI21</f>
        <v>1.7805700275819798E-2</v>
      </c>
      <c r="BA21" s="57">
        <f>AR21/AJ21</f>
        <v>5.0116271488492382E-2</v>
      </c>
      <c r="BB21" s="57">
        <f t="shared" ref="BB21:BC21" si="52">AS21/AK21</f>
        <v>2.0728326612903226E-2</v>
      </c>
      <c r="BC21" s="57">
        <f t="shared" si="52"/>
        <v>5.3614574272736061E-2</v>
      </c>
      <c r="BD21" s="57">
        <f t="shared" si="49"/>
        <v>9.4496256371141479E-2</v>
      </c>
      <c r="BE21" s="57">
        <f t="shared" si="49"/>
        <v>1.9644677480431277E-2</v>
      </c>
      <c r="BF21" s="57">
        <f t="shared" si="49"/>
        <v>4.7076794889598664E-2</v>
      </c>
      <c r="BG21" s="51"/>
      <c r="BH21" s="59">
        <f t="shared" ref="BH21:BN21" si="53">(AZ21-AY21)*100</f>
        <v>-12.347717736218833</v>
      </c>
      <c r="BI21" s="59">
        <f t="shared" si="53"/>
        <v>3.2310571212672583</v>
      </c>
      <c r="BJ21" s="59">
        <f t="shared" si="53"/>
        <v>-2.9387944875589156</v>
      </c>
      <c r="BK21" s="59">
        <f t="shared" si="53"/>
        <v>3.2886247659832835</v>
      </c>
      <c r="BL21" s="59">
        <f t="shared" si="53"/>
        <v>4.0881682098405419</v>
      </c>
      <c r="BM21" s="59">
        <f t="shared" si="53"/>
        <v>-7.4851578890710204</v>
      </c>
      <c r="BN21" s="59">
        <f t="shared" si="53"/>
        <v>2.7432117409167387</v>
      </c>
      <c r="BO21" s="197">
        <f>R21/J21</f>
        <v>7.1428571428571425E-2</v>
      </c>
      <c r="BP21" s="57">
        <f>S21/K21</f>
        <v>0</v>
      </c>
      <c r="BQ21" s="57">
        <f>T21/L21</f>
        <v>0</v>
      </c>
      <c r="BR21" s="57">
        <f>U21/M21</f>
        <v>0</v>
      </c>
      <c r="BS21" s="57">
        <f>V21/N21</f>
        <v>0</v>
      </c>
      <c r="BT21" s="57">
        <f>W21/O21</f>
        <v>0</v>
      </c>
      <c r="BU21" s="124">
        <f t="shared" si="40"/>
        <v>0</v>
      </c>
      <c r="BV21" s="124">
        <f t="shared" si="41"/>
        <v>0</v>
      </c>
      <c r="BW21" s="124">
        <f t="shared" si="42"/>
        <v>0</v>
      </c>
      <c r="BX21" s="124">
        <f t="shared" si="51"/>
        <v>0.56814449917898202</v>
      </c>
      <c r="BY21" s="291">
        <f t="shared" si="44"/>
        <v>0.26666666666666666</v>
      </c>
      <c r="BZ21" s="197" t="s">
        <v>322</v>
      </c>
      <c r="CA21" s="58"/>
      <c r="CB21" s="197" t="s">
        <v>322</v>
      </c>
      <c r="CC21" s="302"/>
      <c r="CD21" s="326" t="s">
        <v>322</v>
      </c>
      <c r="CE21" s="126"/>
      <c r="CF21" s="126"/>
      <c r="CG21" s="302" t="s">
        <v>322</v>
      </c>
    </row>
    <row r="22" spans="1:85" x14ac:dyDescent="0.25">
      <c r="A22" s="13">
        <v>29</v>
      </c>
      <c r="B22" s="50" t="s">
        <v>239</v>
      </c>
      <c r="C22" s="51"/>
      <c r="D22" s="52"/>
      <c r="E22" s="52"/>
      <c r="F22" s="52">
        <v>5</v>
      </c>
      <c r="G22" s="52">
        <v>5</v>
      </c>
      <c r="H22" s="53"/>
      <c r="I22" s="241"/>
      <c r="J22" s="51"/>
      <c r="K22" s="52"/>
      <c r="L22" s="52"/>
      <c r="M22" s="52">
        <v>25</v>
      </c>
      <c r="N22" s="52">
        <v>32</v>
      </c>
      <c r="O22" s="105"/>
      <c r="P22" s="51"/>
      <c r="Q22" s="52"/>
      <c r="R22" s="52"/>
      <c r="S22" s="52"/>
      <c r="T22" s="52"/>
      <c r="U22" s="52">
        <v>8</v>
      </c>
      <c r="V22" s="52">
        <v>0</v>
      </c>
      <c r="W22" s="105"/>
      <c r="X22" s="246"/>
      <c r="Y22" s="241"/>
      <c r="Z22" s="51"/>
      <c r="AA22" s="52"/>
      <c r="AB22" s="52"/>
      <c r="AC22" s="52"/>
      <c r="AD22" s="52"/>
      <c r="AE22" s="54">
        <v>36.119999999999997</v>
      </c>
      <c r="AF22" s="54">
        <v>37.299999999999997</v>
      </c>
      <c r="AG22" s="107"/>
      <c r="AH22" s="191"/>
      <c r="AI22" s="55"/>
      <c r="AJ22" s="55"/>
      <c r="AK22" s="55"/>
      <c r="AL22" s="55"/>
      <c r="AM22" s="55">
        <v>47667.22</v>
      </c>
      <c r="AN22" s="55">
        <v>42484.84</v>
      </c>
      <c r="AO22" s="141"/>
      <c r="AP22" s="191"/>
      <c r="AQ22" s="55"/>
      <c r="AR22" s="55"/>
      <c r="AS22" s="55"/>
      <c r="AT22" s="55"/>
      <c r="AU22" s="55">
        <v>15651.01</v>
      </c>
      <c r="AV22" s="55">
        <v>5416.16</v>
      </c>
      <c r="AW22" s="56"/>
      <c r="AX22" s="255"/>
      <c r="AY22" s="197"/>
      <c r="AZ22" s="57"/>
      <c r="BA22" s="57"/>
      <c r="BB22" s="57"/>
      <c r="BC22" s="57"/>
      <c r="BD22" s="57">
        <f t="shared" si="49"/>
        <v>0.32833905564452887</v>
      </c>
      <c r="BE22" s="57">
        <f t="shared" si="49"/>
        <v>0.12748453330646886</v>
      </c>
      <c r="BF22" s="136"/>
      <c r="BG22" s="51"/>
      <c r="BH22" s="59"/>
      <c r="BI22" s="59"/>
      <c r="BJ22" s="59"/>
      <c r="BK22" s="59"/>
      <c r="BL22" s="59"/>
      <c r="BM22" s="59">
        <f>(BE22-BD22)*100</f>
        <v>-20.085452233806002</v>
      </c>
      <c r="BN22" s="144"/>
      <c r="BO22" s="197"/>
      <c r="BP22" s="57"/>
      <c r="BQ22" s="57"/>
      <c r="BR22" s="57">
        <f>U22/M22</f>
        <v>0.32</v>
      </c>
      <c r="BS22" s="57">
        <f>V22/N22</f>
        <v>0</v>
      </c>
      <c r="BT22" s="58"/>
      <c r="BU22" s="124"/>
      <c r="BV22" s="124"/>
      <c r="BW22" s="124"/>
      <c r="BX22" s="124"/>
      <c r="BY22" s="291"/>
      <c r="BZ22" s="197"/>
      <c r="CA22" s="58" t="s">
        <v>322</v>
      </c>
      <c r="CB22" s="197"/>
      <c r="CC22" s="302" t="s">
        <v>322</v>
      </c>
      <c r="CD22" s="326"/>
      <c r="CE22" s="126"/>
      <c r="CF22" s="126"/>
      <c r="CG22" s="302"/>
    </row>
    <row r="23" spans="1:85" x14ac:dyDescent="0.25">
      <c r="A23" s="13">
        <v>30</v>
      </c>
      <c r="B23" s="50" t="s">
        <v>16</v>
      </c>
      <c r="C23" s="51"/>
      <c r="D23" s="52"/>
      <c r="E23" s="52"/>
      <c r="F23" s="52">
        <v>0</v>
      </c>
      <c r="G23" s="52"/>
      <c r="H23" s="53"/>
      <c r="I23" s="241"/>
      <c r="J23" s="51"/>
      <c r="K23" s="52"/>
      <c r="L23" s="52"/>
      <c r="M23" s="52">
        <v>40</v>
      </c>
      <c r="N23" s="52"/>
      <c r="O23" s="105"/>
      <c r="P23" s="51"/>
      <c r="Q23" s="52"/>
      <c r="R23" s="52"/>
      <c r="S23" s="52"/>
      <c r="T23" s="52"/>
      <c r="U23" s="52">
        <v>38</v>
      </c>
      <c r="V23" s="52"/>
      <c r="W23" s="105"/>
      <c r="X23" s="246"/>
      <c r="Y23" s="241"/>
      <c r="Z23" s="51"/>
      <c r="AA23" s="52"/>
      <c r="AB23" s="52"/>
      <c r="AC23" s="52"/>
      <c r="AD23" s="52"/>
      <c r="AE23" s="54">
        <v>42.42</v>
      </c>
      <c r="AF23" s="54"/>
      <c r="AG23" s="107"/>
      <c r="AH23" s="191"/>
      <c r="AI23" s="55"/>
      <c r="AJ23" s="55"/>
      <c r="AK23" s="55"/>
      <c r="AL23" s="55"/>
      <c r="AM23" s="55">
        <v>48991</v>
      </c>
      <c r="AN23" s="55"/>
      <c r="AO23" s="141"/>
      <c r="AP23" s="191"/>
      <c r="AQ23" s="55"/>
      <c r="AR23" s="55"/>
      <c r="AS23" s="55"/>
      <c r="AT23" s="55"/>
      <c r="AU23" s="55">
        <v>13349</v>
      </c>
      <c r="AV23" s="55"/>
      <c r="AW23" s="56"/>
      <c r="AX23" s="255"/>
      <c r="AY23" s="197"/>
      <c r="AZ23" s="57"/>
      <c r="BA23" s="57"/>
      <c r="BB23" s="57"/>
      <c r="BC23" s="57"/>
      <c r="BD23" s="57">
        <f t="shared" si="49"/>
        <v>0.2724786185217693</v>
      </c>
      <c r="BE23" s="57"/>
      <c r="BF23" s="136"/>
      <c r="BG23" s="51" t="s">
        <v>188</v>
      </c>
      <c r="BH23" s="59"/>
      <c r="BI23" s="59"/>
      <c r="BJ23" s="59"/>
      <c r="BK23" s="59"/>
      <c r="BL23" s="59"/>
      <c r="BM23" s="59"/>
      <c r="BN23" s="144"/>
      <c r="BO23" s="197"/>
      <c r="BP23" s="57"/>
      <c r="BQ23" s="57"/>
      <c r="BR23" s="57">
        <f t="shared" ref="BR23:BR24" si="54">U23/M23</f>
        <v>0.95</v>
      </c>
      <c r="BS23" s="57"/>
      <c r="BT23" s="58"/>
      <c r="BU23" s="124"/>
      <c r="BV23" s="124"/>
      <c r="BW23" s="124"/>
      <c r="BX23" s="124"/>
      <c r="BY23" s="291"/>
      <c r="BZ23" s="197"/>
      <c r="CA23" s="58" t="s">
        <v>322</v>
      </c>
      <c r="CB23" s="197"/>
      <c r="CC23" s="302"/>
      <c r="CD23" s="326"/>
      <c r="CE23" s="126"/>
      <c r="CF23" s="126"/>
      <c r="CG23" s="302"/>
    </row>
    <row r="24" spans="1:85" x14ac:dyDescent="0.25">
      <c r="A24" s="13">
        <v>31</v>
      </c>
      <c r="B24" s="50" t="s">
        <v>17</v>
      </c>
      <c r="C24" s="51"/>
      <c r="D24" s="52"/>
      <c r="E24" s="52"/>
      <c r="F24" s="52">
        <v>0</v>
      </c>
      <c r="G24" s="52"/>
      <c r="H24" s="53"/>
      <c r="I24" s="241"/>
      <c r="J24" s="51"/>
      <c r="K24" s="52"/>
      <c r="L24" s="52"/>
      <c r="M24" s="52">
        <v>30</v>
      </c>
      <c r="N24" s="52"/>
      <c r="O24" s="105"/>
      <c r="P24" s="51"/>
      <c r="Q24" s="52"/>
      <c r="R24" s="52"/>
      <c r="S24" s="52"/>
      <c r="T24" s="52"/>
      <c r="U24" s="52">
        <v>0</v>
      </c>
      <c r="V24" s="52"/>
      <c r="W24" s="105"/>
      <c r="X24" s="246"/>
      <c r="Y24" s="241"/>
      <c r="Z24" s="51"/>
      <c r="AA24" s="52"/>
      <c r="AB24" s="52"/>
      <c r="AC24" s="52"/>
      <c r="AD24" s="52"/>
      <c r="AE24" s="54">
        <v>38.44</v>
      </c>
      <c r="AF24" s="54"/>
      <c r="AG24" s="107"/>
      <c r="AH24" s="191"/>
      <c r="AI24" s="55"/>
      <c r="AJ24" s="55"/>
      <c r="AK24" s="55"/>
      <c r="AL24" s="55"/>
      <c r="AM24" s="55">
        <v>54390.15</v>
      </c>
      <c r="AN24" s="55"/>
      <c r="AO24" s="141"/>
      <c r="AP24" s="191"/>
      <c r="AQ24" s="55"/>
      <c r="AR24" s="55"/>
      <c r="AS24" s="55"/>
      <c r="AT24" s="55"/>
      <c r="AU24" s="55">
        <v>7050.45</v>
      </c>
      <c r="AV24" s="55"/>
      <c r="AW24" s="56"/>
      <c r="AX24" s="255"/>
      <c r="AY24" s="197"/>
      <c r="AZ24" s="57"/>
      <c r="BA24" s="57"/>
      <c r="BB24" s="57"/>
      <c r="BC24" s="57"/>
      <c r="BD24" s="57">
        <f t="shared" si="49"/>
        <v>0.12962733141938385</v>
      </c>
      <c r="BE24" s="57"/>
      <c r="BF24" s="136"/>
      <c r="BG24" s="51" t="s">
        <v>188</v>
      </c>
      <c r="BH24" s="59"/>
      <c r="BI24" s="59"/>
      <c r="BJ24" s="59"/>
      <c r="BK24" s="59"/>
      <c r="BL24" s="59"/>
      <c r="BM24" s="59"/>
      <c r="BN24" s="144"/>
      <c r="BO24" s="197"/>
      <c r="BP24" s="57"/>
      <c r="BQ24" s="57"/>
      <c r="BR24" s="57">
        <f t="shared" si="54"/>
        <v>0</v>
      </c>
      <c r="BS24" s="57"/>
      <c r="BT24" s="58"/>
      <c r="BU24" s="124"/>
      <c r="BV24" s="124"/>
      <c r="BW24" s="124"/>
      <c r="BX24" s="124"/>
      <c r="BY24" s="291"/>
      <c r="BZ24" s="197"/>
      <c r="CA24" s="58" t="s">
        <v>322</v>
      </c>
      <c r="CB24" s="197"/>
      <c r="CC24" s="302"/>
      <c r="CD24" s="326"/>
      <c r="CE24" s="126"/>
      <c r="CF24" s="126"/>
      <c r="CG24" s="302"/>
    </row>
    <row r="25" spans="1:85" x14ac:dyDescent="0.25">
      <c r="A25" s="13">
        <v>33</v>
      </c>
      <c r="B25" s="50" t="s">
        <v>134</v>
      </c>
      <c r="C25" s="51">
        <v>11</v>
      </c>
      <c r="D25" s="52">
        <v>13</v>
      </c>
      <c r="E25" s="52">
        <v>13</v>
      </c>
      <c r="F25" s="52">
        <v>0</v>
      </c>
      <c r="G25" s="52">
        <v>0</v>
      </c>
      <c r="H25" s="53">
        <v>0</v>
      </c>
      <c r="I25" s="241">
        <v>0</v>
      </c>
      <c r="J25" s="51">
        <v>14</v>
      </c>
      <c r="K25" s="52">
        <v>17</v>
      </c>
      <c r="L25" s="52">
        <v>51</v>
      </c>
      <c r="M25" s="52">
        <v>60</v>
      </c>
      <c r="N25" s="52">
        <v>54</v>
      </c>
      <c r="O25" s="105">
        <v>65</v>
      </c>
      <c r="P25" s="51">
        <v>0</v>
      </c>
      <c r="Q25" s="52">
        <v>0</v>
      </c>
      <c r="R25" s="52">
        <v>0</v>
      </c>
      <c r="S25" s="52">
        <v>0</v>
      </c>
      <c r="T25" s="52">
        <v>0</v>
      </c>
      <c r="U25" s="52">
        <v>0</v>
      </c>
      <c r="V25" s="52">
        <v>0</v>
      </c>
      <c r="W25" s="105">
        <v>0</v>
      </c>
      <c r="X25" s="246">
        <v>0</v>
      </c>
      <c r="Y25" s="241">
        <v>0</v>
      </c>
      <c r="Z25" s="51" t="s">
        <v>127</v>
      </c>
      <c r="AA25" s="52" t="s">
        <v>80</v>
      </c>
      <c r="AB25" s="52">
        <v>21.34</v>
      </c>
      <c r="AC25" s="52">
        <v>23.73</v>
      </c>
      <c r="AD25" s="52">
        <v>25.17</v>
      </c>
      <c r="AE25" s="54">
        <v>25.17</v>
      </c>
      <c r="AF25" s="54">
        <v>25.17</v>
      </c>
      <c r="AG25" s="107">
        <v>28.19</v>
      </c>
      <c r="AH25" s="191">
        <v>20750.02</v>
      </c>
      <c r="AI25" s="55">
        <v>24520.52</v>
      </c>
      <c r="AJ25" s="55">
        <v>24935.64</v>
      </c>
      <c r="AK25" s="55">
        <v>36261.919999999998</v>
      </c>
      <c r="AL25" s="55">
        <v>39404.58</v>
      </c>
      <c r="AM25" s="55">
        <v>42840.71</v>
      </c>
      <c r="AN25" s="55">
        <v>41418.839999999997</v>
      </c>
      <c r="AO25" s="141">
        <v>31272</v>
      </c>
      <c r="AP25" s="191">
        <v>1029.8399999999999</v>
      </c>
      <c r="AQ25" s="55">
        <v>1218.6400000000001</v>
      </c>
      <c r="AR25" s="55">
        <v>1517.81</v>
      </c>
      <c r="AS25" s="55">
        <v>5732.87</v>
      </c>
      <c r="AT25" s="55">
        <v>4727.6000000000004</v>
      </c>
      <c r="AU25" s="55">
        <v>5425.65</v>
      </c>
      <c r="AV25" s="55">
        <v>1434.36</v>
      </c>
      <c r="AW25" s="56">
        <v>7514</v>
      </c>
      <c r="AX25" s="255">
        <v>23071</v>
      </c>
      <c r="AY25" s="197">
        <f t="shared" ref="AY25:BC28" si="55">AP25/AH25</f>
        <v>4.963079553658261E-2</v>
      </c>
      <c r="AZ25" s="57">
        <f t="shared" si="55"/>
        <v>4.9698782896936938E-2</v>
      </c>
      <c r="BA25" s="57">
        <f t="shared" si="55"/>
        <v>6.0869101414681957E-2</v>
      </c>
      <c r="BB25" s="57">
        <f t="shared" si="55"/>
        <v>0.15809615155513002</v>
      </c>
      <c r="BC25" s="57">
        <f t="shared" si="55"/>
        <v>0.11997590127848083</v>
      </c>
      <c r="BD25" s="57">
        <f t="shared" si="49"/>
        <v>0.12664706070464285</v>
      </c>
      <c r="BE25" s="57">
        <f t="shared" si="49"/>
        <v>3.4630617371225268E-2</v>
      </c>
      <c r="BF25" s="136">
        <f t="shared" si="49"/>
        <v>0.2402788436940394</v>
      </c>
      <c r="BG25" s="51" t="s">
        <v>188</v>
      </c>
      <c r="BH25" s="59">
        <f t="shared" ref="BH25:BM28" si="56">(AZ25-AY25)*100</f>
        <v>6.798736035432823E-3</v>
      </c>
      <c r="BI25" s="59">
        <f t="shared" si="56"/>
        <v>1.1170318517745019</v>
      </c>
      <c r="BJ25" s="59">
        <f t="shared" si="56"/>
        <v>9.7227050140448057</v>
      </c>
      <c r="BK25" s="59">
        <f t="shared" si="56"/>
        <v>-3.8120250276649186</v>
      </c>
      <c r="BL25" s="59">
        <f>(BD25-BC25)*100</f>
        <v>0.66711594261620188</v>
      </c>
      <c r="BM25" s="59">
        <f>(BE25-BD25)*100</f>
        <v>-9.2016443333417577</v>
      </c>
      <c r="BN25" s="144">
        <f t="shared" si="50"/>
        <v>20.564822632281412</v>
      </c>
      <c r="BO25" s="197">
        <f t="shared" ref="BO25:BQ28" si="57">R25/J25</f>
        <v>0</v>
      </c>
      <c r="BP25" s="57">
        <f t="shared" si="57"/>
        <v>0</v>
      </c>
      <c r="BQ25" s="57">
        <f t="shared" si="57"/>
        <v>0</v>
      </c>
      <c r="BR25" s="57">
        <f>U25/M25</f>
        <v>0</v>
      </c>
      <c r="BS25" s="57">
        <f t="shared" ref="BS25:BS27" si="58">V25/N25</f>
        <v>0</v>
      </c>
      <c r="BT25" s="58">
        <f t="shared" si="39"/>
        <v>0</v>
      </c>
      <c r="BU25" s="124">
        <f t="shared" si="40"/>
        <v>0</v>
      </c>
      <c r="BV25" s="124">
        <f t="shared" si="41"/>
        <v>0</v>
      </c>
      <c r="BW25" s="124">
        <f t="shared" si="42"/>
        <v>0</v>
      </c>
      <c r="BX25" s="124">
        <f t="shared" si="51"/>
        <v>0.11998410806515691</v>
      </c>
      <c r="BY25" s="291">
        <f t="shared" si="44"/>
        <v>0.20370370370370369</v>
      </c>
      <c r="BZ25" s="197"/>
      <c r="CA25" s="58" t="s">
        <v>322</v>
      </c>
      <c r="CB25" s="197"/>
      <c r="CC25" s="302" t="s">
        <v>322</v>
      </c>
      <c r="CD25" s="326"/>
      <c r="CE25" s="126" t="s">
        <v>322</v>
      </c>
      <c r="CF25" s="126"/>
      <c r="CG25" s="302" t="s">
        <v>322</v>
      </c>
    </row>
    <row r="26" spans="1:85" x14ac:dyDescent="0.25">
      <c r="A26" s="13">
        <v>33</v>
      </c>
      <c r="B26" s="50" t="s">
        <v>135</v>
      </c>
      <c r="C26" s="51">
        <v>7</v>
      </c>
      <c r="D26" s="52">
        <v>7</v>
      </c>
      <c r="E26" s="52">
        <v>7</v>
      </c>
      <c r="F26" s="52"/>
      <c r="G26" s="52">
        <v>7</v>
      </c>
      <c r="H26" s="53"/>
      <c r="I26" s="241"/>
      <c r="J26" s="51">
        <v>102</v>
      </c>
      <c r="K26" s="52">
        <v>98</v>
      </c>
      <c r="L26" s="52">
        <v>103</v>
      </c>
      <c r="M26" s="52"/>
      <c r="N26" s="52">
        <v>110</v>
      </c>
      <c r="O26" s="105"/>
      <c r="P26" s="51">
        <v>19</v>
      </c>
      <c r="Q26" s="52">
        <v>2</v>
      </c>
      <c r="R26" s="52">
        <v>3</v>
      </c>
      <c r="S26" s="52">
        <v>37</v>
      </c>
      <c r="T26" s="52">
        <v>19</v>
      </c>
      <c r="U26" s="52"/>
      <c r="V26" s="52">
        <v>4</v>
      </c>
      <c r="W26" s="105"/>
      <c r="X26" s="246"/>
      <c r="Y26" s="241"/>
      <c r="Z26" s="51">
        <v>21.33</v>
      </c>
      <c r="AA26" s="52">
        <v>23.64</v>
      </c>
      <c r="AB26" s="52">
        <v>29.25</v>
      </c>
      <c r="AC26" s="52">
        <v>34.11</v>
      </c>
      <c r="AD26" s="52">
        <v>34.11</v>
      </c>
      <c r="AE26" s="54"/>
      <c r="AF26" s="54">
        <v>37.21</v>
      </c>
      <c r="AG26" s="107"/>
      <c r="AH26" s="191">
        <v>26286.17</v>
      </c>
      <c r="AI26" s="55">
        <v>25155.74</v>
      </c>
      <c r="AJ26" s="55">
        <v>33971.15</v>
      </c>
      <c r="AK26" s="55">
        <v>39911.67</v>
      </c>
      <c r="AL26" s="55">
        <v>48610.23</v>
      </c>
      <c r="AM26" s="55"/>
      <c r="AN26" s="55">
        <v>46615.93</v>
      </c>
      <c r="AO26" s="141"/>
      <c r="AP26" s="191">
        <v>580.37</v>
      </c>
      <c r="AQ26" s="55">
        <v>788.68</v>
      </c>
      <c r="AR26" s="55">
        <v>2010.82</v>
      </c>
      <c r="AS26" s="55">
        <v>3847.74</v>
      </c>
      <c r="AT26" s="55">
        <v>12548.27</v>
      </c>
      <c r="AU26" s="55"/>
      <c r="AV26" s="55">
        <v>15689.67</v>
      </c>
      <c r="AW26" s="56"/>
      <c r="AX26" s="255"/>
      <c r="AY26" s="197">
        <f t="shared" si="55"/>
        <v>2.2078910697146067E-2</v>
      </c>
      <c r="AZ26" s="57">
        <f t="shared" si="55"/>
        <v>3.1351890264408835E-2</v>
      </c>
      <c r="BA26" s="57">
        <f t="shared" si="55"/>
        <v>5.9191990851060382E-2</v>
      </c>
      <c r="BB26" s="57">
        <f t="shared" si="55"/>
        <v>9.6406389409413332E-2</v>
      </c>
      <c r="BC26" s="57">
        <f t="shared" si="55"/>
        <v>0.25814051898129259</v>
      </c>
      <c r="BD26" s="57"/>
      <c r="BE26" s="57">
        <f t="shared" si="49"/>
        <v>0.33657314141324651</v>
      </c>
      <c r="BF26" s="136"/>
      <c r="BG26" s="51" t="s">
        <v>188</v>
      </c>
      <c r="BH26" s="59">
        <f t="shared" si="56"/>
        <v>0.92729795672627691</v>
      </c>
      <c r="BI26" s="59">
        <f t="shared" si="56"/>
        <v>2.7840100586651548</v>
      </c>
      <c r="BJ26" s="59">
        <f t="shared" si="56"/>
        <v>3.7214398558352948</v>
      </c>
      <c r="BK26" s="59">
        <f t="shared" si="56"/>
        <v>16.173412957187928</v>
      </c>
      <c r="BL26" s="59"/>
      <c r="BM26" s="59"/>
      <c r="BN26" s="144"/>
      <c r="BO26" s="197">
        <f t="shared" si="57"/>
        <v>2.9411764705882353E-2</v>
      </c>
      <c r="BP26" s="57">
        <f t="shared" si="57"/>
        <v>0.37755102040816324</v>
      </c>
      <c r="BQ26" s="57">
        <f t="shared" si="57"/>
        <v>0.18446601941747573</v>
      </c>
      <c r="BR26" s="57"/>
      <c r="BS26" s="57">
        <f t="shared" si="58"/>
        <v>3.6363636363636362E-2</v>
      </c>
      <c r="BT26" s="58"/>
      <c r="BU26" s="124"/>
      <c r="BV26" s="124"/>
      <c r="BW26" s="124"/>
      <c r="BX26" s="124"/>
      <c r="BY26" s="291"/>
      <c r="BZ26" s="197"/>
      <c r="CA26" s="58"/>
      <c r="CB26" s="197"/>
      <c r="CC26" s="302" t="s">
        <v>322</v>
      </c>
      <c r="CD26" s="326"/>
      <c r="CE26" s="126"/>
      <c r="CF26" s="126"/>
      <c r="CG26" s="302"/>
    </row>
    <row r="27" spans="1:85" x14ac:dyDescent="0.25">
      <c r="A27" s="13">
        <v>33</v>
      </c>
      <c r="B27" s="50" t="s">
        <v>136</v>
      </c>
      <c r="C27" s="51">
        <v>7</v>
      </c>
      <c r="D27" s="52">
        <v>6</v>
      </c>
      <c r="E27" s="52">
        <v>4</v>
      </c>
      <c r="F27" s="52">
        <v>4</v>
      </c>
      <c r="G27" s="52">
        <v>4</v>
      </c>
      <c r="H27" s="53">
        <v>0</v>
      </c>
      <c r="I27" s="241">
        <v>4</v>
      </c>
      <c r="J27" s="51">
        <v>82</v>
      </c>
      <c r="K27" s="52">
        <v>96</v>
      </c>
      <c r="L27" s="52">
        <v>84</v>
      </c>
      <c r="M27" s="52">
        <v>73</v>
      </c>
      <c r="N27" s="52">
        <v>69</v>
      </c>
      <c r="O27" s="105">
        <v>68</v>
      </c>
      <c r="P27" s="51">
        <v>29</v>
      </c>
      <c r="Q27" s="52">
        <v>1</v>
      </c>
      <c r="R27" s="52">
        <v>7</v>
      </c>
      <c r="S27" s="52">
        <v>38</v>
      </c>
      <c r="T27" s="52">
        <v>22</v>
      </c>
      <c r="U27" s="52">
        <v>12</v>
      </c>
      <c r="V27" s="52">
        <v>1</v>
      </c>
      <c r="W27" s="105">
        <v>0</v>
      </c>
      <c r="X27" s="246">
        <v>13</v>
      </c>
      <c r="Y27" s="241">
        <v>15</v>
      </c>
      <c r="Z27" s="68">
        <v>18.5</v>
      </c>
      <c r="AA27" s="54">
        <v>18.5</v>
      </c>
      <c r="AB27" s="54">
        <v>28.5</v>
      </c>
      <c r="AC27" s="52">
        <v>32.75</v>
      </c>
      <c r="AD27" s="52">
        <v>32.75</v>
      </c>
      <c r="AE27" s="54">
        <v>32.75</v>
      </c>
      <c r="AF27" s="54">
        <v>32.75</v>
      </c>
      <c r="AG27" s="107">
        <v>32.75</v>
      </c>
      <c r="AH27" s="191">
        <v>17995.41</v>
      </c>
      <c r="AI27" s="55">
        <v>18464.64</v>
      </c>
      <c r="AJ27" s="55">
        <v>23410.33</v>
      </c>
      <c r="AK27" s="55">
        <v>31191.75</v>
      </c>
      <c r="AL27" s="55">
        <v>24931.5</v>
      </c>
      <c r="AM27" s="55">
        <v>26452.13</v>
      </c>
      <c r="AN27" s="55">
        <v>24866.29</v>
      </c>
      <c r="AO27" s="141">
        <v>22131.75</v>
      </c>
      <c r="AP27" s="191">
        <v>1298.24</v>
      </c>
      <c r="AQ27" s="55">
        <v>1382.28</v>
      </c>
      <c r="AR27" s="55">
        <v>2646.78</v>
      </c>
      <c r="AS27" s="55">
        <v>3668.45</v>
      </c>
      <c r="AT27" s="55">
        <v>7205.17</v>
      </c>
      <c r="AU27" s="55">
        <v>16082.99</v>
      </c>
      <c r="AV27" s="55">
        <v>4903</v>
      </c>
      <c r="AW27" s="56">
        <v>3633.54</v>
      </c>
      <c r="AX27" s="255">
        <v>15725.02</v>
      </c>
      <c r="AY27" s="197">
        <f t="shared" si="55"/>
        <v>7.2142840868866007E-2</v>
      </c>
      <c r="AZ27" s="57">
        <f t="shared" si="55"/>
        <v>7.4860923364874696E-2</v>
      </c>
      <c r="BA27" s="57">
        <f t="shared" si="55"/>
        <v>0.11306034558248432</v>
      </c>
      <c r="BB27" s="57">
        <f t="shared" si="55"/>
        <v>0.11760962433976932</v>
      </c>
      <c r="BC27" s="57">
        <f t="shared" si="55"/>
        <v>0.28899865631831217</v>
      </c>
      <c r="BD27" s="57">
        <f t="shared" si="49"/>
        <v>0.60800358988104164</v>
      </c>
      <c r="BE27" s="57">
        <f t="shared" si="49"/>
        <v>0.19717456846196196</v>
      </c>
      <c r="BF27" s="136">
        <f t="shared" si="49"/>
        <v>0.16417770849571317</v>
      </c>
      <c r="BG27" s="51" t="s">
        <v>188</v>
      </c>
      <c r="BH27" s="59">
        <f t="shared" si="56"/>
        <v>0.27180824960086891</v>
      </c>
      <c r="BI27" s="59">
        <f t="shared" si="56"/>
        <v>3.8199422217609622</v>
      </c>
      <c r="BJ27" s="59">
        <f t="shared" si="56"/>
        <v>0.45492787572850024</v>
      </c>
      <c r="BK27" s="59">
        <f t="shared" si="56"/>
        <v>17.138903197854287</v>
      </c>
      <c r="BL27" s="59">
        <f t="shared" si="56"/>
        <v>31.900493356272946</v>
      </c>
      <c r="BM27" s="59">
        <f t="shared" si="56"/>
        <v>-41.082902141907965</v>
      </c>
      <c r="BN27" s="144">
        <f t="shared" si="50"/>
        <v>-3.2996859966248793</v>
      </c>
      <c r="BO27" s="197">
        <f t="shared" si="57"/>
        <v>8.5365853658536592E-2</v>
      </c>
      <c r="BP27" s="57">
        <f t="shared" si="57"/>
        <v>0.39583333333333331</v>
      </c>
      <c r="BQ27" s="57">
        <f t="shared" si="57"/>
        <v>0.26190476190476192</v>
      </c>
      <c r="BR27" s="57">
        <f>U27/M27</f>
        <v>0.16438356164383561</v>
      </c>
      <c r="BS27" s="57">
        <f t="shared" si="58"/>
        <v>1.4492753623188406E-2</v>
      </c>
      <c r="BT27" s="58">
        <f t="shared" si="39"/>
        <v>0</v>
      </c>
      <c r="BU27" s="124">
        <f t="shared" si="40"/>
        <v>0.19117647058823528</v>
      </c>
      <c r="BV27" s="124">
        <f t="shared" si="41"/>
        <v>0.22058823529411764</v>
      </c>
      <c r="BW27" s="124">
        <f t="shared" si="42"/>
        <v>0.41176470588235292</v>
      </c>
      <c r="BX27" s="124">
        <f t="shared" si="51"/>
        <v>0</v>
      </c>
      <c r="BY27" s="291">
        <f t="shared" si="44"/>
        <v>-1.4492753623188406E-2</v>
      </c>
      <c r="BZ27" s="197"/>
      <c r="CA27" s="58" t="s">
        <v>322</v>
      </c>
      <c r="CB27" s="197"/>
      <c r="CC27" s="302" t="s">
        <v>322</v>
      </c>
      <c r="CD27" s="326"/>
      <c r="CE27" s="126" t="s">
        <v>322</v>
      </c>
      <c r="CF27" s="126"/>
      <c r="CG27" s="302" t="s">
        <v>322</v>
      </c>
    </row>
    <row r="28" spans="1:85" x14ac:dyDescent="0.25">
      <c r="A28" s="13">
        <v>35</v>
      </c>
      <c r="B28" s="50" t="s">
        <v>360</v>
      </c>
      <c r="C28" s="51">
        <v>18</v>
      </c>
      <c r="D28" s="52">
        <v>18</v>
      </c>
      <c r="E28" s="52">
        <v>18</v>
      </c>
      <c r="F28" s="52"/>
      <c r="G28" s="52"/>
      <c r="H28" s="53">
        <v>17</v>
      </c>
      <c r="I28" s="241">
        <v>0</v>
      </c>
      <c r="J28" s="51">
        <v>119</v>
      </c>
      <c r="K28" s="52">
        <v>167</v>
      </c>
      <c r="L28" s="52">
        <v>170</v>
      </c>
      <c r="M28" s="52"/>
      <c r="N28" s="52"/>
      <c r="O28" s="105"/>
      <c r="P28" s="51">
        <v>0</v>
      </c>
      <c r="Q28" s="52">
        <v>1</v>
      </c>
      <c r="R28" s="52">
        <v>0</v>
      </c>
      <c r="S28" s="52">
        <v>0</v>
      </c>
      <c r="T28" s="52">
        <v>4</v>
      </c>
      <c r="U28" s="52"/>
      <c r="V28" s="52"/>
      <c r="W28" s="105">
        <v>0</v>
      </c>
      <c r="X28" s="246">
        <v>0</v>
      </c>
      <c r="Y28" s="241">
        <v>32</v>
      </c>
      <c r="Z28" s="68">
        <f>(28.03+33.38+32.2)/3</f>
        <v>31.203333333333337</v>
      </c>
      <c r="AA28" s="54">
        <f>(32.2+40.45)/2</f>
        <v>36.325000000000003</v>
      </c>
      <c r="AB28" s="52"/>
      <c r="AC28" s="52"/>
      <c r="AD28" s="52"/>
      <c r="AE28" s="54"/>
      <c r="AF28" s="54"/>
      <c r="AG28" s="107">
        <v>50.87</v>
      </c>
      <c r="AH28" s="191">
        <v>130342</v>
      </c>
      <c r="AI28" s="55">
        <v>138359</v>
      </c>
      <c r="AJ28" s="55">
        <v>172517</v>
      </c>
      <c r="AK28" s="55">
        <v>254408</v>
      </c>
      <c r="AL28" s="55">
        <v>221831</v>
      </c>
      <c r="AM28" s="55"/>
      <c r="AN28" s="55"/>
      <c r="AO28" s="141">
        <v>224945</v>
      </c>
      <c r="AP28" s="191">
        <v>3808</v>
      </c>
      <c r="AQ28" s="55">
        <v>4201</v>
      </c>
      <c r="AR28" s="55">
        <v>6449</v>
      </c>
      <c r="AS28" s="55">
        <v>19035</v>
      </c>
      <c r="AT28" s="55">
        <v>28459</v>
      </c>
      <c r="AU28" s="55"/>
      <c r="AV28" s="55"/>
      <c r="AW28" s="56">
        <v>1035</v>
      </c>
      <c r="AX28" s="255"/>
      <c r="AY28" s="197">
        <f t="shared" si="55"/>
        <v>2.9215448589096377E-2</v>
      </c>
      <c r="AZ28" s="57">
        <f t="shared" si="55"/>
        <v>3.0363041074306697E-2</v>
      </c>
      <c r="BA28" s="57">
        <f t="shared" si="55"/>
        <v>3.7381823240608174E-2</v>
      </c>
      <c r="BB28" s="57">
        <f t="shared" si="55"/>
        <v>7.4820760353448007E-2</v>
      </c>
      <c r="BC28" s="57">
        <f t="shared" si="55"/>
        <v>0.12829135693388211</v>
      </c>
      <c r="BD28" s="57"/>
      <c r="BE28" s="57"/>
      <c r="BF28" s="136">
        <f t="shared" si="49"/>
        <v>4.6011247193758478E-3</v>
      </c>
      <c r="BG28" s="51" t="s">
        <v>188</v>
      </c>
      <c r="BH28" s="59">
        <f t="shared" si="56"/>
        <v>0.11475924852103192</v>
      </c>
      <c r="BI28" s="59">
        <f t="shared" si="56"/>
        <v>0.70187821663014771</v>
      </c>
      <c r="BJ28" s="59">
        <f t="shared" si="56"/>
        <v>3.7438937112839832</v>
      </c>
      <c r="BK28" s="59">
        <f t="shared" si="56"/>
        <v>5.3470596580434098</v>
      </c>
      <c r="BL28" s="59"/>
      <c r="BM28" s="59"/>
      <c r="BN28" s="144"/>
      <c r="BO28" s="197">
        <f t="shared" si="57"/>
        <v>0</v>
      </c>
      <c r="BP28" s="57">
        <f t="shared" si="57"/>
        <v>0</v>
      </c>
      <c r="BQ28" s="57">
        <f t="shared" si="57"/>
        <v>2.3529411764705882E-2</v>
      </c>
      <c r="BR28" s="57"/>
      <c r="BS28" s="57"/>
      <c r="BT28" s="58"/>
      <c r="BU28" s="124"/>
      <c r="BV28" s="124"/>
      <c r="BW28" s="124"/>
      <c r="BX28" s="124"/>
      <c r="BY28" s="291"/>
      <c r="BZ28" s="197"/>
      <c r="CA28" s="58"/>
      <c r="CB28" s="197"/>
      <c r="CC28" s="302"/>
      <c r="CD28" s="326"/>
      <c r="CE28" s="126"/>
      <c r="CF28" s="126" t="s">
        <v>322</v>
      </c>
      <c r="CG28" s="302"/>
    </row>
    <row r="29" spans="1:85" x14ac:dyDescent="0.25">
      <c r="A29" s="13">
        <v>36</v>
      </c>
      <c r="B29" s="50" t="s">
        <v>268</v>
      </c>
      <c r="C29" s="51"/>
      <c r="D29" s="52"/>
      <c r="E29" s="52"/>
      <c r="F29" s="52"/>
      <c r="G29" s="52">
        <v>0</v>
      </c>
      <c r="H29" s="53">
        <v>0</v>
      </c>
      <c r="I29" s="241">
        <v>7</v>
      </c>
      <c r="J29" s="51"/>
      <c r="K29" s="52"/>
      <c r="L29" s="52"/>
      <c r="M29" s="52"/>
      <c r="N29" s="52">
        <v>21</v>
      </c>
      <c r="O29" s="105">
        <v>76</v>
      </c>
      <c r="P29" s="51"/>
      <c r="Q29" s="52"/>
      <c r="R29" s="52"/>
      <c r="S29" s="52"/>
      <c r="T29" s="52"/>
      <c r="U29" s="52"/>
      <c r="V29" s="52">
        <v>1</v>
      </c>
      <c r="W29" s="105">
        <v>4</v>
      </c>
      <c r="X29" s="246">
        <v>19</v>
      </c>
      <c r="Y29" s="241">
        <v>2</v>
      </c>
      <c r="Z29" s="51"/>
      <c r="AA29" s="52"/>
      <c r="AB29" s="52"/>
      <c r="AC29" s="52"/>
      <c r="AD29" s="52"/>
      <c r="AE29" s="54"/>
      <c r="AF29" s="54">
        <v>33</v>
      </c>
      <c r="AG29" s="107">
        <v>31.98</v>
      </c>
      <c r="AH29" s="191"/>
      <c r="AI29" s="55"/>
      <c r="AJ29" s="55"/>
      <c r="AK29" s="55"/>
      <c r="AL29" s="55"/>
      <c r="AM29" s="55"/>
      <c r="AN29" s="55">
        <v>42542</v>
      </c>
      <c r="AO29" s="141">
        <v>44603</v>
      </c>
      <c r="AP29" s="191"/>
      <c r="AQ29" s="55"/>
      <c r="AR29" s="55"/>
      <c r="AS29" s="55"/>
      <c r="AT29" s="55"/>
      <c r="AU29" s="55"/>
      <c r="AV29" s="55">
        <v>4863</v>
      </c>
      <c r="AW29" s="56">
        <v>5156</v>
      </c>
      <c r="AX29" s="255">
        <v>17753</v>
      </c>
      <c r="AY29" s="197"/>
      <c r="AZ29" s="57"/>
      <c r="BA29" s="57"/>
      <c r="BB29" s="57"/>
      <c r="BC29" s="57"/>
      <c r="BD29" s="57"/>
      <c r="BE29" s="57">
        <f t="shared" ref="BE29" si="59">AV29/AN29</f>
        <v>0.11431056367824738</v>
      </c>
      <c r="BF29" s="136">
        <f t="shared" si="49"/>
        <v>0.1155976055422281</v>
      </c>
      <c r="BG29" s="51"/>
      <c r="BH29" s="59"/>
      <c r="BI29" s="59"/>
      <c r="BJ29" s="59"/>
      <c r="BK29" s="59"/>
      <c r="BL29" s="59"/>
      <c r="BM29" s="59"/>
      <c r="BN29" s="144">
        <f t="shared" ref="BN29:BN37" si="60">(BF29-BE29)*100</f>
        <v>0.1287041863980723</v>
      </c>
      <c r="BO29" s="197"/>
      <c r="BP29" s="57"/>
      <c r="BQ29" s="57"/>
      <c r="BR29" s="57"/>
      <c r="BS29" s="57">
        <f>V29/N29</f>
        <v>4.7619047619047616E-2</v>
      </c>
      <c r="BT29" s="58">
        <f t="shared" ref="BT29:BT89" si="61">W29/O29</f>
        <v>5.2631578947368418E-2</v>
      </c>
      <c r="BU29" s="124">
        <f t="shared" ref="BU29:BU89" si="62">X29/O29</f>
        <v>0.25</v>
      </c>
      <c r="BV29" s="124">
        <f t="shared" ref="BV29:BV89" si="63">Y29/O29</f>
        <v>2.6315789473684209E-2</v>
      </c>
      <c r="BW29" s="124">
        <f t="shared" ref="BW29:BW89" si="64">(W29+X29+Y29)/O29</f>
        <v>0.32894736842105265</v>
      </c>
      <c r="BX29" s="124">
        <f t="shared" ref="BX29:BX33" si="65">(AG29-AF29)/AF29</f>
        <v>-3.0909090909090896E-2</v>
      </c>
      <c r="BY29" s="291">
        <f t="shared" ref="BY29:BY37" si="66">(O29-N29)/N29</f>
        <v>2.6190476190476191</v>
      </c>
      <c r="BZ29" s="197"/>
      <c r="CA29" s="58"/>
      <c r="CB29" s="197"/>
      <c r="CC29" s="302" t="s">
        <v>322</v>
      </c>
      <c r="CD29" s="326"/>
      <c r="CE29" s="126" t="s">
        <v>322</v>
      </c>
      <c r="CF29" s="126"/>
      <c r="CG29" s="302" t="s">
        <v>322</v>
      </c>
    </row>
    <row r="30" spans="1:85" x14ac:dyDescent="0.25">
      <c r="A30" s="13">
        <v>37</v>
      </c>
      <c r="B30" s="50" t="s">
        <v>18</v>
      </c>
      <c r="C30" s="51">
        <v>0</v>
      </c>
      <c r="D30" s="52">
        <v>0</v>
      </c>
      <c r="E30" s="52">
        <v>0</v>
      </c>
      <c r="F30" s="52"/>
      <c r="G30" s="52"/>
      <c r="H30" s="53"/>
      <c r="I30" s="241"/>
      <c r="J30" s="51">
        <v>3</v>
      </c>
      <c r="K30" s="52">
        <v>49</v>
      </c>
      <c r="L30" s="52">
        <v>118</v>
      </c>
      <c r="M30" s="52"/>
      <c r="N30" s="52"/>
      <c r="O30" s="105"/>
      <c r="P30" s="51">
        <v>0</v>
      </c>
      <c r="Q30" s="52">
        <v>0</v>
      </c>
      <c r="R30" s="52">
        <v>3</v>
      </c>
      <c r="S30" s="52">
        <v>0</v>
      </c>
      <c r="T30" s="52">
        <v>0</v>
      </c>
      <c r="U30" s="52"/>
      <c r="V30" s="52"/>
      <c r="W30" s="105"/>
      <c r="X30" s="246"/>
      <c r="Y30" s="241"/>
      <c r="Z30" s="51">
        <v>38.090000000000003</v>
      </c>
      <c r="AA30" s="52">
        <v>38.090000000000003</v>
      </c>
      <c r="AB30" s="52">
        <v>38.090000000000003</v>
      </c>
      <c r="AC30" s="52">
        <v>38.090000000000003</v>
      </c>
      <c r="AD30" s="52">
        <v>38.090000000000003</v>
      </c>
      <c r="AE30" s="54"/>
      <c r="AF30" s="54"/>
      <c r="AG30" s="107"/>
      <c r="AH30" s="191"/>
      <c r="AI30" s="55"/>
      <c r="AJ30" s="55">
        <v>7907</v>
      </c>
      <c r="AK30" s="55">
        <v>8799</v>
      </c>
      <c r="AL30" s="55">
        <v>130580</v>
      </c>
      <c r="AM30" s="55"/>
      <c r="AN30" s="55"/>
      <c r="AO30" s="141"/>
      <c r="AP30" s="191"/>
      <c r="AQ30" s="55"/>
      <c r="AR30" s="55">
        <v>3334</v>
      </c>
      <c r="AS30" s="55">
        <v>5155</v>
      </c>
      <c r="AT30" s="55">
        <v>27124</v>
      </c>
      <c r="AU30" s="55"/>
      <c r="AV30" s="55"/>
      <c r="AW30" s="56"/>
      <c r="AX30" s="255"/>
      <c r="AY30" s="197"/>
      <c r="AZ30" s="57"/>
      <c r="BA30" s="57">
        <f t="shared" ref="BA30:BF41" si="67">AR30/AJ30</f>
        <v>0.42165170102440874</v>
      </c>
      <c r="BB30" s="57">
        <f t="shared" si="67"/>
        <v>0.5858620297761109</v>
      </c>
      <c r="BC30" s="57">
        <f t="shared" si="67"/>
        <v>0.20771940572828917</v>
      </c>
      <c r="BD30" s="57"/>
      <c r="BE30" s="57"/>
      <c r="BF30" s="136"/>
      <c r="BG30" s="51" t="s">
        <v>188</v>
      </c>
      <c r="BH30" s="59"/>
      <c r="BI30" s="59"/>
      <c r="BJ30" s="59">
        <f t="shared" ref="BJ30:BK32" si="68">(BB30-BA30)*100</f>
        <v>16.421032875170216</v>
      </c>
      <c r="BK30" s="59">
        <f t="shared" si="68"/>
        <v>-37.81426240478217</v>
      </c>
      <c r="BL30" s="59"/>
      <c r="BM30" s="59"/>
      <c r="BN30" s="144"/>
      <c r="BO30" s="197">
        <f t="shared" ref="BO30:BQ32" si="69">R30/J30</f>
        <v>1</v>
      </c>
      <c r="BP30" s="57">
        <f t="shared" si="69"/>
        <v>0</v>
      </c>
      <c r="BQ30" s="57">
        <f t="shared" si="69"/>
        <v>0</v>
      </c>
      <c r="BR30" s="57"/>
      <c r="BS30" s="57"/>
      <c r="BT30" s="58"/>
      <c r="BU30" s="124"/>
      <c r="BV30" s="124"/>
      <c r="BW30" s="124"/>
      <c r="BX30" s="124"/>
      <c r="BY30" s="291"/>
      <c r="BZ30" s="197"/>
      <c r="CA30" s="58"/>
      <c r="CB30" s="197"/>
      <c r="CC30" s="302"/>
      <c r="CD30" s="326"/>
      <c r="CE30" s="126"/>
      <c r="CF30" s="126"/>
      <c r="CG30" s="302"/>
    </row>
    <row r="31" spans="1:85" x14ac:dyDescent="0.25">
      <c r="A31" s="13">
        <v>38</v>
      </c>
      <c r="B31" s="50" t="s">
        <v>333</v>
      </c>
      <c r="C31" s="51">
        <v>0</v>
      </c>
      <c r="D31" s="52">
        <v>0</v>
      </c>
      <c r="E31" s="52">
        <v>0</v>
      </c>
      <c r="F31" s="52">
        <v>0</v>
      </c>
      <c r="G31" s="52">
        <v>8</v>
      </c>
      <c r="H31" s="53">
        <v>0</v>
      </c>
      <c r="I31" s="241">
        <v>8</v>
      </c>
      <c r="J31" s="51">
        <v>74</v>
      </c>
      <c r="K31" s="52">
        <v>111</v>
      </c>
      <c r="L31" s="52">
        <v>117</v>
      </c>
      <c r="M31" s="52">
        <v>36</v>
      </c>
      <c r="N31" s="52">
        <v>42</v>
      </c>
      <c r="O31" s="105">
        <v>47</v>
      </c>
      <c r="P31" s="51">
        <v>0</v>
      </c>
      <c r="Q31" s="52">
        <v>7</v>
      </c>
      <c r="R31" s="52">
        <v>0</v>
      </c>
      <c r="S31" s="52">
        <v>33</v>
      </c>
      <c r="T31" s="52">
        <v>24</v>
      </c>
      <c r="U31" s="52">
        <v>3</v>
      </c>
      <c r="V31" s="52">
        <v>8</v>
      </c>
      <c r="W31" s="105">
        <v>4</v>
      </c>
      <c r="X31" s="246">
        <v>0</v>
      </c>
      <c r="Y31" s="241">
        <v>22</v>
      </c>
      <c r="Z31" s="51">
        <v>21.82</v>
      </c>
      <c r="AA31" s="52">
        <v>22.84</v>
      </c>
      <c r="AB31" s="52">
        <v>28.68</v>
      </c>
      <c r="AC31" s="52">
        <v>31.82</v>
      </c>
      <c r="AD31" s="52">
        <v>30.15</v>
      </c>
      <c r="AE31" s="54">
        <v>31.26</v>
      </c>
      <c r="AF31" s="54">
        <v>43.81</v>
      </c>
      <c r="AG31" s="107">
        <v>39.119999999999997</v>
      </c>
      <c r="AH31" s="191">
        <v>11035</v>
      </c>
      <c r="AI31" s="55">
        <v>12388</v>
      </c>
      <c r="AJ31" s="55">
        <v>21708</v>
      </c>
      <c r="AK31" s="55">
        <v>69731</v>
      </c>
      <c r="AL31" s="55">
        <v>63971</v>
      </c>
      <c r="AM31" s="55">
        <v>62092</v>
      </c>
      <c r="AN31" s="55">
        <v>67474.02</v>
      </c>
      <c r="AO31" s="141">
        <v>104656.56</v>
      </c>
      <c r="AP31" s="191">
        <v>5536</v>
      </c>
      <c r="AQ31" s="55">
        <v>1</v>
      </c>
      <c r="AR31" s="55">
        <v>1</v>
      </c>
      <c r="AS31" s="55">
        <v>3272</v>
      </c>
      <c r="AT31" s="55">
        <v>17852</v>
      </c>
      <c r="AU31" s="55">
        <v>19254</v>
      </c>
      <c r="AV31" s="55">
        <v>24054.01</v>
      </c>
      <c r="AW31" s="56">
        <v>10000</v>
      </c>
      <c r="AX31" s="255">
        <v>22989.17</v>
      </c>
      <c r="AY31" s="197">
        <f t="shared" ref="AY31:AZ32" si="70">AP31/AH31</f>
        <v>0.50167648391481645</v>
      </c>
      <c r="AZ31" s="57">
        <f t="shared" si="70"/>
        <v>8.0723280594123341E-5</v>
      </c>
      <c r="BA31" s="57">
        <f t="shared" si="67"/>
        <v>4.6065966463976415E-5</v>
      </c>
      <c r="BB31" s="57">
        <f t="shared" si="67"/>
        <v>4.6923176205704777E-2</v>
      </c>
      <c r="BC31" s="57">
        <f t="shared" si="67"/>
        <v>0.27906395085273017</v>
      </c>
      <c r="BD31" s="57">
        <f t="shared" si="67"/>
        <v>0.31008825613605617</v>
      </c>
      <c r="BE31" s="57">
        <f t="shared" si="67"/>
        <v>0.35649291386521803</v>
      </c>
      <c r="BF31" s="136">
        <f t="shared" si="49"/>
        <v>9.5550627691183429E-2</v>
      </c>
      <c r="BG31" s="51" t="s">
        <v>188</v>
      </c>
      <c r="BH31" s="59">
        <f t="shared" ref="BH31:BI32" si="71">(AZ31-AY31)*100</f>
        <v>-50.159576063422229</v>
      </c>
      <c r="BI31" s="59">
        <f t="shared" si="71"/>
        <v>-3.4657314130146929E-3</v>
      </c>
      <c r="BJ31" s="59">
        <f t="shared" si="68"/>
        <v>4.6877110239240798</v>
      </c>
      <c r="BK31" s="59">
        <f t="shared" si="68"/>
        <v>23.214077464702541</v>
      </c>
      <c r="BL31" s="59">
        <f>(BD31-BC31)*100</f>
        <v>3.1024305283326004</v>
      </c>
      <c r="BM31" s="59">
        <f>(BE31-BD31)*100</f>
        <v>4.640465772916186</v>
      </c>
      <c r="BN31" s="144">
        <f t="shared" si="60"/>
        <v>-26.094228617403459</v>
      </c>
      <c r="BO31" s="197">
        <f t="shared" si="69"/>
        <v>0</v>
      </c>
      <c r="BP31" s="57">
        <f t="shared" si="69"/>
        <v>0.29729729729729731</v>
      </c>
      <c r="BQ31" s="57">
        <f t="shared" si="69"/>
        <v>0.20512820512820512</v>
      </c>
      <c r="BR31" s="57">
        <f>U31/M31</f>
        <v>8.3333333333333329E-2</v>
      </c>
      <c r="BS31" s="57">
        <f>V31/N31</f>
        <v>0.19047619047619047</v>
      </c>
      <c r="BT31" s="58">
        <f t="shared" si="61"/>
        <v>8.5106382978723402E-2</v>
      </c>
      <c r="BU31" s="124">
        <f t="shared" si="62"/>
        <v>0</v>
      </c>
      <c r="BV31" s="124">
        <f t="shared" si="63"/>
        <v>0.46808510638297873</v>
      </c>
      <c r="BW31" s="124">
        <f t="shared" si="64"/>
        <v>0.55319148936170215</v>
      </c>
      <c r="BX31" s="124">
        <f t="shared" si="65"/>
        <v>-0.10705318420451962</v>
      </c>
      <c r="BY31" s="291">
        <f t="shared" si="66"/>
        <v>0.11904761904761904</v>
      </c>
      <c r="BZ31" s="197"/>
      <c r="CA31" s="58"/>
      <c r="CB31" s="197" t="s">
        <v>322</v>
      </c>
      <c r="CC31" s="302"/>
      <c r="CD31" s="326"/>
      <c r="CE31" s="126"/>
      <c r="CF31" s="126"/>
      <c r="CG31" s="302"/>
    </row>
    <row r="32" spans="1:85" x14ac:dyDescent="0.25">
      <c r="A32" s="13">
        <v>38</v>
      </c>
      <c r="B32" s="50" t="s">
        <v>139</v>
      </c>
      <c r="C32" s="51">
        <v>2</v>
      </c>
      <c r="D32" s="52">
        <v>2</v>
      </c>
      <c r="E32" s="52">
        <v>2</v>
      </c>
      <c r="F32" s="52">
        <v>0</v>
      </c>
      <c r="G32" s="52"/>
      <c r="H32" s="53"/>
      <c r="I32" s="241"/>
      <c r="J32" s="51">
        <v>32</v>
      </c>
      <c r="K32" s="52">
        <v>59</v>
      </c>
      <c r="L32" s="52">
        <v>71</v>
      </c>
      <c r="M32" s="52">
        <v>25</v>
      </c>
      <c r="N32" s="52"/>
      <c r="O32" s="105"/>
      <c r="P32" s="51">
        <v>5</v>
      </c>
      <c r="Q32" s="52">
        <v>10</v>
      </c>
      <c r="R32" s="52">
        <v>3</v>
      </c>
      <c r="S32" s="52">
        <v>3</v>
      </c>
      <c r="T32" s="52">
        <v>28</v>
      </c>
      <c r="U32" s="52">
        <v>0</v>
      </c>
      <c r="V32" s="52"/>
      <c r="W32" s="105"/>
      <c r="X32" s="246"/>
      <c r="Y32" s="241"/>
      <c r="Z32" s="51" t="s">
        <v>113</v>
      </c>
      <c r="AA32" s="52" t="s">
        <v>113</v>
      </c>
      <c r="AB32" s="52" t="s">
        <v>138</v>
      </c>
      <c r="AC32" s="52" t="s">
        <v>138</v>
      </c>
      <c r="AD32" s="52" t="s">
        <v>138</v>
      </c>
      <c r="AE32" s="52" t="s">
        <v>138</v>
      </c>
      <c r="AF32" s="52"/>
      <c r="AG32" s="105"/>
      <c r="AH32" s="191">
        <v>10765</v>
      </c>
      <c r="AI32" s="55">
        <v>10765</v>
      </c>
      <c r="AJ32" s="55">
        <v>12472</v>
      </c>
      <c r="AK32" s="55">
        <v>13128</v>
      </c>
      <c r="AL32" s="55">
        <v>13128</v>
      </c>
      <c r="AM32" s="55">
        <v>12400</v>
      </c>
      <c r="AN32" s="55"/>
      <c r="AO32" s="141"/>
      <c r="AP32" s="191">
        <v>1519</v>
      </c>
      <c r="AQ32" s="55">
        <v>1911</v>
      </c>
      <c r="AR32" s="55">
        <v>1806</v>
      </c>
      <c r="AS32" s="55">
        <v>3212</v>
      </c>
      <c r="AT32" s="55">
        <v>4851</v>
      </c>
      <c r="AU32" s="55">
        <v>5930</v>
      </c>
      <c r="AV32" s="55"/>
      <c r="AW32" s="56"/>
      <c r="AX32" s="255"/>
      <c r="AY32" s="197">
        <f t="shared" si="70"/>
        <v>0.14110543427775196</v>
      </c>
      <c r="AZ32" s="57">
        <f t="shared" si="70"/>
        <v>0.177519739897817</v>
      </c>
      <c r="BA32" s="57">
        <f t="shared" si="67"/>
        <v>0.14480436177036562</v>
      </c>
      <c r="BB32" s="57">
        <f t="shared" si="67"/>
        <v>0.24466788543570994</v>
      </c>
      <c r="BC32" s="57">
        <f t="shared" si="67"/>
        <v>0.36951553930530162</v>
      </c>
      <c r="BD32" s="57">
        <f t="shared" si="67"/>
        <v>0.47822580645161289</v>
      </c>
      <c r="BE32" s="57"/>
      <c r="BF32" s="136"/>
      <c r="BG32" s="51" t="s">
        <v>188</v>
      </c>
      <c r="BH32" s="59">
        <f t="shared" si="71"/>
        <v>3.6414305620065033</v>
      </c>
      <c r="BI32" s="59">
        <f t="shared" si="71"/>
        <v>-3.2715378127451373</v>
      </c>
      <c r="BJ32" s="59">
        <f t="shared" si="68"/>
        <v>9.9863523665344314</v>
      </c>
      <c r="BK32" s="59">
        <f t="shared" si="68"/>
        <v>12.484765386959168</v>
      </c>
      <c r="BL32" s="59">
        <f>(BD32-BC32)*100</f>
        <v>10.871026714631126</v>
      </c>
      <c r="BM32" s="59"/>
      <c r="BN32" s="144"/>
      <c r="BO32" s="197">
        <f t="shared" si="69"/>
        <v>9.375E-2</v>
      </c>
      <c r="BP32" s="57">
        <f t="shared" si="69"/>
        <v>5.0847457627118647E-2</v>
      </c>
      <c r="BQ32" s="57">
        <f t="shared" si="69"/>
        <v>0.39436619718309857</v>
      </c>
      <c r="BR32" s="57">
        <f>U32/M32</f>
        <v>0</v>
      </c>
      <c r="BS32" s="57"/>
      <c r="BT32" s="58"/>
      <c r="BU32" s="124"/>
      <c r="BV32" s="124"/>
      <c r="BW32" s="124"/>
      <c r="BX32" s="124"/>
      <c r="BY32" s="291"/>
      <c r="BZ32" s="197"/>
      <c r="CA32" s="58" t="s">
        <v>322</v>
      </c>
      <c r="CB32" s="197"/>
      <c r="CC32" s="302"/>
      <c r="CD32" s="326"/>
      <c r="CE32" s="126"/>
      <c r="CF32" s="126"/>
      <c r="CG32" s="302"/>
    </row>
    <row r="33" spans="1:85" x14ac:dyDescent="0.25">
      <c r="A33" s="13">
        <v>39</v>
      </c>
      <c r="B33" s="50" t="s">
        <v>19</v>
      </c>
      <c r="C33" s="51"/>
      <c r="D33" s="52"/>
      <c r="E33" s="52"/>
      <c r="F33" s="52">
        <v>6</v>
      </c>
      <c r="G33" s="52">
        <v>6</v>
      </c>
      <c r="H33" s="53">
        <v>0</v>
      </c>
      <c r="I33" s="241">
        <v>6</v>
      </c>
      <c r="J33" s="51"/>
      <c r="K33" s="52"/>
      <c r="L33" s="52"/>
      <c r="M33" s="52">
        <v>52</v>
      </c>
      <c r="N33" s="52">
        <v>41</v>
      </c>
      <c r="O33" s="105">
        <v>33</v>
      </c>
      <c r="P33" s="51"/>
      <c r="Q33" s="52"/>
      <c r="R33" s="52"/>
      <c r="S33" s="52"/>
      <c r="T33" s="52"/>
      <c r="U33" s="52">
        <v>7</v>
      </c>
      <c r="V33" s="52">
        <v>4</v>
      </c>
      <c r="W33" s="105">
        <v>6</v>
      </c>
      <c r="X33" s="246">
        <v>14</v>
      </c>
      <c r="Y33" s="241">
        <v>4</v>
      </c>
      <c r="Z33" s="51"/>
      <c r="AA33" s="52"/>
      <c r="AB33" s="52"/>
      <c r="AC33" s="52"/>
      <c r="AD33" s="52"/>
      <c r="AE33" s="54"/>
      <c r="AF33" s="54">
        <v>34.64</v>
      </c>
      <c r="AG33" s="107">
        <v>34.64</v>
      </c>
      <c r="AH33" s="191"/>
      <c r="AI33" s="55"/>
      <c r="AJ33" s="55"/>
      <c r="AK33" s="55"/>
      <c r="AL33" s="55"/>
      <c r="AM33" s="55">
        <v>53020</v>
      </c>
      <c r="AN33" s="55">
        <v>48136</v>
      </c>
      <c r="AO33" s="141">
        <v>51084</v>
      </c>
      <c r="AP33" s="191"/>
      <c r="AQ33" s="55"/>
      <c r="AR33" s="55"/>
      <c r="AS33" s="55"/>
      <c r="AT33" s="55"/>
      <c r="AU33" s="55">
        <v>18254</v>
      </c>
      <c r="AV33" s="55">
        <v>17179</v>
      </c>
      <c r="AW33" s="56">
        <v>9048</v>
      </c>
      <c r="AX33" s="255">
        <v>18697</v>
      </c>
      <c r="AY33" s="197"/>
      <c r="AZ33" s="57"/>
      <c r="BA33" s="57"/>
      <c r="BB33" s="57"/>
      <c r="BC33" s="57"/>
      <c r="BD33" s="57">
        <f t="shared" si="67"/>
        <v>0.34428517540550735</v>
      </c>
      <c r="BE33" s="57">
        <f t="shared" si="67"/>
        <v>0.35688466012963271</v>
      </c>
      <c r="BF33" s="136">
        <f t="shared" si="49"/>
        <v>0.17712003758515388</v>
      </c>
      <c r="BG33" s="51" t="s">
        <v>188</v>
      </c>
      <c r="BH33" s="59"/>
      <c r="BI33" s="59"/>
      <c r="BJ33" s="59"/>
      <c r="BK33" s="59"/>
      <c r="BL33" s="59"/>
      <c r="BM33" s="59">
        <f>(BE33-BD33)*100</f>
        <v>1.2599484724125365</v>
      </c>
      <c r="BN33" s="144">
        <f t="shared" si="60"/>
        <v>-17.976462254447885</v>
      </c>
      <c r="BO33" s="197"/>
      <c r="BP33" s="57"/>
      <c r="BQ33" s="57"/>
      <c r="BR33" s="57">
        <f>U33/M33</f>
        <v>0.13461538461538461</v>
      </c>
      <c r="BS33" s="57">
        <f t="shared" ref="BS33:BS36" si="72">V33/N33</f>
        <v>9.7560975609756101E-2</v>
      </c>
      <c r="BT33" s="58">
        <f t="shared" si="61"/>
        <v>0.18181818181818182</v>
      </c>
      <c r="BU33" s="124">
        <f t="shared" si="62"/>
        <v>0.42424242424242425</v>
      </c>
      <c r="BV33" s="124">
        <f t="shared" si="63"/>
        <v>0.12121212121212122</v>
      </c>
      <c r="BW33" s="124">
        <f t="shared" si="64"/>
        <v>0.72727272727272729</v>
      </c>
      <c r="BX33" s="124">
        <f t="shared" si="65"/>
        <v>0</v>
      </c>
      <c r="BY33" s="291">
        <f t="shared" si="66"/>
        <v>-0.1951219512195122</v>
      </c>
      <c r="BZ33" s="197"/>
      <c r="CA33" s="58" t="s">
        <v>322</v>
      </c>
      <c r="CB33" s="197"/>
      <c r="CC33" s="302" t="s">
        <v>322</v>
      </c>
      <c r="CD33" s="326"/>
      <c r="CE33" s="126" t="s">
        <v>322</v>
      </c>
      <c r="CF33" s="126"/>
      <c r="CG33" s="302" t="s">
        <v>322</v>
      </c>
    </row>
    <row r="34" spans="1:85" x14ac:dyDescent="0.25">
      <c r="A34" s="13">
        <v>40</v>
      </c>
      <c r="B34" s="50" t="s">
        <v>20</v>
      </c>
      <c r="C34" s="51"/>
      <c r="D34" s="52"/>
      <c r="E34" s="52"/>
      <c r="F34" s="52">
        <v>12</v>
      </c>
      <c r="G34" s="52">
        <v>0</v>
      </c>
      <c r="H34" s="53">
        <v>0</v>
      </c>
      <c r="I34" s="241">
        <v>13</v>
      </c>
      <c r="J34" s="51"/>
      <c r="K34" s="52"/>
      <c r="L34" s="52"/>
      <c r="M34" s="52">
        <v>61</v>
      </c>
      <c r="N34" s="52">
        <v>60</v>
      </c>
      <c r="O34" s="105">
        <v>64</v>
      </c>
      <c r="P34" s="51"/>
      <c r="Q34" s="52"/>
      <c r="R34" s="52"/>
      <c r="S34" s="52"/>
      <c r="T34" s="52"/>
      <c r="U34" s="52">
        <v>1</v>
      </c>
      <c r="V34" s="52">
        <v>0</v>
      </c>
      <c r="W34" s="105">
        <v>3</v>
      </c>
      <c r="X34" s="246">
        <v>0</v>
      </c>
      <c r="Y34" s="241">
        <v>25</v>
      </c>
      <c r="Z34" s="51"/>
      <c r="AA34" s="52"/>
      <c r="AB34" s="52"/>
      <c r="AC34" s="52"/>
      <c r="AD34" s="52"/>
      <c r="AE34" s="54"/>
      <c r="AF34" s="54" t="s">
        <v>87</v>
      </c>
      <c r="AG34" s="107">
        <v>40</v>
      </c>
      <c r="AH34" s="191"/>
      <c r="AI34" s="55"/>
      <c r="AJ34" s="55"/>
      <c r="AK34" s="55"/>
      <c r="AL34" s="55"/>
      <c r="AM34" s="55">
        <v>46371.24</v>
      </c>
      <c r="AN34" s="55">
        <v>58923</v>
      </c>
      <c r="AO34" s="141">
        <v>60667</v>
      </c>
      <c r="AP34" s="191"/>
      <c r="AQ34" s="55"/>
      <c r="AR34" s="55"/>
      <c r="AS34" s="55"/>
      <c r="AT34" s="55"/>
      <c r="AU34" s="55">
        <v>20224.490000000002</v>
      </c>
      <c r="AV34" s="55">
        <v>24935</v>
      </c>
      <c r="AW34" s="56">
        <v>2631</v>
      </c>
      <c r="AX34" s="255">
        <v>25354</v>
      </c>
      <c r="AY34" s="197"/>
      <c r="AZ34" s="57"/>
      <c r="BA34" s="57"/>
      <c r="BB34" s="57"/>
      <c r="BC34" s="57"/>
      <c r="BD34" s="57">
        <f t="shared" si="67"/>
        <v>0.43614296275018744</v>
      </c>
      <c r="BE34" s="57">
        <f t="shared" si="67"/>
        <v>0.42317940362846429</v>
      </c>
      <c r="BF34" s="136">
        <f t="shared" si="49"/>
        <v>4.336789358300229E-2</v>
      </c>
      <c r="BG34" s="51" t="s">
        <v>188</v>
      </c>
      <c r="BH34" s="59"/>
      <c r="BI34" s="59"/>
      <c r="BJ34" s="59"/>
      <c r="BK34" s="59"/>
      <c r="BL34" s="59"/>
      <c r="BM34" s="59">
        <f>(BE34-BD34)*100</f>
        <v>-1.2963559121723145</v>
      </c>
      <c r="BN34" s="144">
        <f t="shared" si="60"/>
        <v>-37.981151004546199</v>
      </c>
      <c r="BO34" s="197"/>
      <c r="BP34" s="57"/>
      <c r="BQ34" s="57"/>
      <c r="BR34" s="57">
        <f>U34/M34</f>
        <v>1.6393442622950821E-2</v>
      </c>
      <c r="BS34" s="57">
        <f t="shared" si="72"/>
        <v>0</v>
      </c>
      <c r="BT34" s="58">
        <f t="shared" si="61"/>
        <v>4.6875E-2</v>
      </c>
      <c r="BU34" s="124">
        <f t="shared" si="62"/>
        <v>0</v>
      </c>
      <c r="BV34" s="124">
        <f t="shared" si="63"/>
        <v>0.390625</v>
      </c>
      <c r="BW34" s="124">
        <f t="shared" si="64"/>
        <v>0.4375</v>
      </c>
      <c r="BX34" s="124"/>
      <c r="BY34" s="291">
        <f t="shared" si="66"/>
        <v>6.6666666666666666E-2</v>
      </c>
      <c r="BZ34" s="197" t="s">
        <v>322</v>
      </c>
      <c r="CA34" s="58"/>
      <c r="CB34" s="197" t="s">
        <v>322</v>
      </c>
      <c r="CC34" s="302"/>
      <c r="CD34" s="326" t="s">
        <v>322</v>
      </c>
      <c r="CE34" s="126"/>
      <c r="CF34" s="126"/>
      <c r="CG34" s="302" t="s">
        <v>322</v>
      </c>
    </row>
    <row r="35" spans="1:85" x14ac:dyDescent="0.25">
      <c r="A35" s="13">
        <v>41</v>
      </c>
      <c r="B35" s="50" t="s">
        <v>269</v>
      </c>
      <c r="C35" s="51"/>
      <c r="D35" s="52"/>
      <c r="E35" s="52"/>
      <c r="F35" s="52"/>
      <c r="G35" s="52">
        <v>4</v>
      </c>
      <c r="H35" s="53">
        <v>0</v>
      </c>
      <c r="I35" s="241">
        <v>4</v>
      </c>
      <c r="J35" s="51"/>
      <c r="K35" s="52"/>
      <c r="L35" s="52"/>
      <c r="M35" s="52"/>
      <c r="N35" s="52">
        <v>36</v>
      </c>
      <c r="O35" s="105">
        <v>37</v>
      </c>
      <c r="P35" s="51"/>
      <c r="Q35" s="52"/>
      <c r="R35" s="52"/>
      <c r="S35" s="52"/>
      <c r="T35" s="52"/>
      <c r="U35" s="52"/>
      <c r="V35" s="52">
        <v>22</v>
      </c>
      <c r="W35" s="105">
        <v>3</v>
      </c>
      <c r="X35" s="246">
        <v>0</v>
      </c>
      <c r="Y35" s="241">
        <v>4</v>
      </c>
      <c r="Z35" s="51"/>
      <c r="AA35" s="52"/>
      <c r="AB35" s="52"/>
      <c r="AC35" s="52"/>
      <c r="AD35" s="52"/>
      <c r="AE35" s="54"/>
      <c r="AF35" s="54" t="s">
        <v>273</v>
      </c>
      <c r="AG35" s="54" t="s">
        <v>324</v>
      </c>
      <c r="AH35" s="191"/>
      <c r="AI35" s="55"/>
      <c r="AJ35" s="55"/>
      <c r="AK35" s="55"/>
      <c r="AL35" s="55"/>
      <c r="AM35" s="55"/>
      <c r="AN35" s="55">
        <v>25002</v>
      </c>
      <c r="AO35" s="141">
        <v>18406</v>
      </c>
      <c r="AP35" s="191"/>
      <c r="AQ35" s="55"/>
      <c r="AR35" s="55"/>
      <c r="AS35" s="55"/>
      <c r="AT35" s="55"/>
      <c r="AU35" s="55"/>
      <c r="AV35" s="55">
        <v>3070.4</v>
      </c>
      <c r="AW35" s="56">
        <v>7947</v>
      </c>
      <c r="AX35" s="255">
        <v>11895</v>
      </c>
      <c r="AY35" s="197"/>
      <c r="AZ35" s="57"/>
      <c r="BA35" s="57"/>
      <c r="BB35" s="57"/>
      <c r="BC35" s="57"/>
      <c r="BD35" s="57"/>
      <c r="BE35" s="57">
        <f t="shared" si="67"/>
        <v>0.12280617550595953</v>
      </c>
      <c r="BF35" s="136">
        <f t="shared" si="67"/>
        <v>0.43176138215799198</v>
      </c>
      <c r="BG35" s="51" t="s">
        <v>188</v>
      </c>
      <c r="BH35" s="59"/>
      <c r="BI35" s="59"/>
      <c r="BJ35" s="59"/>
      <c r="BK35" s="59"/>
      <c r="BL35" s="59"/>
      <c r="BM35" s="59"/>
      <c r="BN35" s="144">
        <f t="shared" si="60"/>
        <v>30.895520665203247</v>
      </c>
      <c r="BO35" s="197"/>
      <c r="BP35" s="57"/>
      <c r="BQ35" s="57"/>
      <c r="BR35" s="57"/>
      <c r="BS35" s="57">
        <f t="shared" si="72"/>
        <v>0.61111111111111116</v>
      </c>
      <c r="BT35" s="58">
        <f t="shared" si="61"/>
        <v>8.1081081081081086E-2</v>
      </c>
      <c r="BU35" s="124">
        <f t="shared" si="62"/>
        <v>0</v>
      </c>
      <c r="BV35" s="124">
        <f t="shared" si="63"/>
        <v>0.10810810810810811</v>
      </c>
      <c r="BW35" s="124">
        <f t="shared" si="64"/>
        <v>0.1891891891891892</v>
      </c>
      <c r="BX35" s="124"/>
      <c r="BY35" s="291">
        <f t="shared" si="66"/>
        <v>2.7777777777777776E-2</v>
      </c>
      <c r="BZ35" s="197"/>
      <c r="CA35" s="58"/>
      <c r="CB35" s="197"/>
      <c r="CC35" s="302" t="s">
        <v>322</v>
      </c>
      <c r="CD35" s="326"/>
      <c r="CE35" s="126" t="s">
        <v>322</v>
      </c>
      <c r="CF35" s="126"/>
      <c r="CG35" s="302" t="s">
        <v>322</v>
      </c>
    </row>
    <row r="36" spans="1:85" x14ac:dyDescent="0.25">
      <c r="A36" s="13">
        <v>41</v>
      </c>
      <c r="B36" s="50" t="s">
        <v>272</v>
      </c>
      <c r="C36" s="51"/>
      <c r="D36" s="52"/>
      <c r="E36" s="52"/>
      <c r="F36" s="52"/>
      <c r="G36" s="52">
        <v>0</v>
      </c>
      <c r="H36" s="53">
        <v>0</v>
      </c>
      <c r="I36" s="241">
        <v>8</v>
      </c>
      <c r="J36" s="51"/>
      <c r="K36" s="52"/>
      <c r="L36" s="52"/>
      <c r="M36" s="52"/>
      <c r="N36" s="52">
        <v>33</v>
      </c>
      <c r="O36" s="105">
        <v>30</v>
      </c>
      <c r="P36" s="51"/>
      <c r="Q36" s="52"/>
      <c r="R36" s="52"/>
      <c r="S36" s="52"/>
      <c r="T36" s="52"/>
      <c r="U36" s="52"/>
      <c r="V36" s="52">
        <v>8</v>
      </c>
      <c r="W36" s="105">
        <v>8</v>
      </c>
      <c r="X36" s="246">
        <v>10</v>
      </c>
      <c r="Y36" s="241">
        <v>12</v>
      </c>
      <c r="Z36" s="51"/>
      <c r="AA36" s="52"/>
      <c r="AB36" s="52"/>
      <c r="AC36" s="52"/>
      <c r="AD36" s="52"/>
      <c r="AE36" s="54"/>
      <c r="AF36" s="54" t="s">
        <v>271</v>
      </c>
      <c r="AG36" s="107" t="s">
        <v>325</v>
      </c>
      <c r="AH36" s="191"/>
      <c r="AI36" s="55"/>
      <c r="AJ36" s="55"/>
      <c r="AK36" s="55"/>
      <c r="AL36" s="55"/>
      <c r="AM36" s="55"/>
      <c r="AN36" s="55">
        <v>34284</v>
      </c>
      <c r="AO36" s="141">
        <v>26621</v>
      </c>
      <c r="AP36" s="191"/>
      <c r="AQ36" s="55"/>
      <c r="AR36" s="55"/>
      <c r="AS36" s="55"/>
      <c r="AT36" s="55"/>
      <c r="AU36" s="55"/>
      <c r="AV36" s="55">
        <v>4149</v>
      </c>
      <c r="AW36" s="56">
        <v>4919</v>
      </c>
      <c r="AX36" s="255">
        <v>13662</v>
      </c>
      <c r="AY36" s="197"/>
      <c r="AZ36" s="57"/>
      <c r="BA36" s="57"/>
      <c r="BB36" s="57"/>
      <c r="BC36" s="57"/>
      <c r="BD36" s="57"/>
      <c r="BE36" s="57">
        <f t="shared" si="67"/>
        <v>0.12101855092754638</v>
      </c>
      <c r="BF36" s="136">
        <f t="shared" si="67"/>
        <v>0.18477893392434544</v>
      </c>
      <c r="BG36" s="51"/>
      <c r="BH36" s="59"/>
      <c r="BI36" s="59"/>
      <c r="BJ36" s="59"/>
      <c r="BK36" s="59"/>
      <c r="BL36" s="59"/>
      <c r="BM36" s="59"/>
      <c r="BN36" s="144">
        <f t="shared" si="60"/>
        <v>6.3760382996799061</v>
      </c>
      <c r="BO36" s="197"/>
      <c r="BP36" s="57"/>
      <c r="BQ36" s="57"/>
      <c r="BR36" s="57"/>
      <c r="BS36" s="57">
        <f t="shared" si="72"/>
        <v>0.24242424242424243</v>
      </c>
      <c r="BT36" s="58">
        <f t="shared" si="61"/>
        <v>0.26666666666666666</v>
      </c>
      <c r="BU36" s="124">
        <f t="shared" si="62"/>
        <v>0.33333333333333331</v>
      </c>
      <c r="BV36" s="124">
        <f t="shared" si="63"/>
        <v>0.4</v>
      </c>
      <c r="BW36" s="124">
        <f t="shared" si="64"/>
        <v>1</v>
      </c>
      <c r="BX36" s="124"/>
      <c r="BY36" s="291">
        <f t="shared" si="66"/>
        <v>-9.0909090909090912E-2</v>
      </c>
      <c r="BZ36" s="197"/>
      <c r="CA36" s="58"/>
      <c r="CB36" s="197" t="s">
        <v>322</v>
      </c>
      <c r="CC36" s="302"/>
      <c r="CD36" s="326"/>
      <c r="CE36" s="126" t="s">
        <v>322</v>
      </c>
      <c r="CF36" s="126" t="s">
        <v>322</v>
      </c>
      <c r="CG36" s="302"/>
    </row>
    <row r="37" spans="1:85" x14ac:dyDescent="0.25">
      <c r="A37" s="13">
        <v>43</v>
      </c>
      <c r="B37" s="50" t="s">
        <v>265</v>
      </c>
      <c r="C37" s="51">
        <v>0</v>
      </c>
      <c r="D37" s="52">
        <v>3</v>
      </c>
      <c r="E37" s="52">
        <v>3</v>
      </c>
      <c r="F37" s="52">
        <v>0</v>
      </c>
      <c r="G37" s="52">
        <v>0</v>
      </c>
      <c r="H37" s="53">
        <v>0</v>
      </c>
      <c r="I37" s="241">
        <v>20</v>
      </c>
      <c r="J37" s="51">
        <v>18</v>
      </c>
      <c r="K37" s="52">
        <v>29</v>
      </c>
      <c r="L37" s="52">
        <v>0</v>
      </c>
      <c r="M37" s="52">
        <v>207</v>
      </c>
      <c r="N37" s="52">
        <v>112</v>
      </c>
      <c r="O37" s="105">
        <v>144</v>
      </c>
      <c r="P37" s="51">
        <v>0</v>
      </c>
      <c r="Q37" s="52">
        <v>0</v>
      </c>
      <c r="R37" s="52">
        <v>8</v>
      </c>
      <c r="S37" s="52">
        <v>15</v>
      </c>
      <c r="T37" s="52">
        <v>7</v>
      </c>
      <c r="U37" s="52">
        <v>0</v>
      </c>
      <c r="V37" s="52">
        <v>16</v>
      </c>
      <c r="W37" s="105">
        <v>6</v>
      </c>
      <c r="X37" s="246">
        <v>48</v>
      </c>
      <c r="Y37" s="241">
        <v>17</v>
      </c>
      <c r="Z37" s="51">
        <v>26.71</v>
      </c>
      <c r="AA37" s="52">
        <v>32.67</v>
      </c>
      <c r="AB37" s="52">
        <v>41.31</v>
      </c>
      <c r="AC37" s="52">
        <v>37.94</v>
      </c>
      <c r="AD37" s="52">
        <v>37.94</v>
      </c>
      <c r="AE37" s="54"/>
      <c r="AF37" s="54">
        <v>37.119999999999997</v>
      </c>
      <c r="AG37" s="107">
        <v>37.340000000000003</v>
      </c>
      <c r="AH37" s="191">
        <v>37300</v>
      </c>
      <c r="AI37" s="55">
        <v>47750</v>
      </c>
      <c r="AJ37" s="55">
        <v>60160</v>
      </c>
      <c r="AK37" s="55">
        <v>71800</v>
      </c>
      <c r="AL37" s="55">
        <v>74700</v>
      </c>
      <c r="AM37" s="55">
        <v>120959</v>
      </c>
      <c r="AN37" s="55">
        <v>113834</v>
      </c>
      <c r="AO37" s="141">
        <v>131542.96</v>
      </c>
      <c r="AP37" s="191">
        <v>125</v>
      </c>
      <c r="AQ37" s="55">
        <v>160</v>
      </c>
      <c r="AR37" s="55">
        <v>670</v>
      </c>
      <c r="AS37" s="55">
        <v>1900</v>
      </c>
      <c r="AT37" s="55">
        <v>19060</v>
      </c>
      <c r="AU37" s="55">
        <v>29862</v>
      </c>
      <c r="AV37" s="55">
        <v>38864</v>
      </c>
      <c r="AW37" s="56">
        <v>19668.77</v>
      </c>
      <c r="AX37" s="255">
        <v>63663.62</v>
      </c>
      <c r="AY37" s="197">
        <f t="shared" ref="AY37:BC37" si="73">AP37/AH37</f>
        <v>3.351206434316354E-3</v>
      </c>
      <c r="AZ37" s="57">
        <f t="shared" si="73"/>
        <v>3.350785340314136E-3</v>
      </c>
      <c r="BA37" s="57">
        <f t="shared" si="73"/>
        <v>1.1136968085106383E-2</v>
      </c>
      <c r="BB37" s="57">
        <f t="shared" si="73"/>
        <v>2.6462395543175487E-2</v>
      </c>
      <c r="BC37" s="57">
        <f t="shared" si="73"/>
        <v>0.25515394912985273</v>
      </c>
      <c r="BD37" s="57">
        <v>0.25</v>
      </c>
      <c r="BE37" s="57">
        <f t="shared" si="67"/>
        <v>0.34140942073545688</v>
      </c>
      <c r="BF37" s="136">
        <f t="shared" si="67"/>
        <v>0.14952354728827755</v>
      </c>
      <c r="BG37" s="51" t="s">
        <v>188</v>
      </c>
      <c r="BH37" s="59">
        <f>(AZ37-AY37)*100</f>
        <v>-4.2109400221791715E-5</v>
      </c>
      <c r="BI37" s="59">
        <f>(BA37-AZ37)*100</f>
        <v>0.7786182744792246</v>
      </c>
      <c r="BJ37" s="59">
        <f>(BB37-BA37)*100</f>
        <v>1.5325427458069105</v>
      </c>
      <c r="BK37" s="59">
        <f>(BC37-BB37)*100</f>
        <v>22.869155358667726</v>
      </c>
      <c r="BL37" s="59"/>
      <c r="BM37" s="59">
        <f>(BE37-BD37)*100</f>
        <v>9.1409420735456877</v>
      </c>
      <c r="BN37" s="144">
        <f t="shared" si="60"/>
        <v>-19.188587344717934</v>
      </c>
      <c r="BO37" s="197">
        <f>R37/J37</f>
        <v>0.44444444444444442</v>
      </c>
      <c r="BP37" s="57">
        <f>S37/K37</f>
        <v>0.51724137931034486</v>
      </c>
      <c r="BQ37" s="57"/>
      <c r="BR37" s="57">
        <f>U37/M37</f>
        <v>0</v>
      </c>
      <c r="BS37" s="57">
        <f>V37/N37</f>
        <v>0.14285714285714285</v>
      </c>
      <c r="BT37" s="58">
        <f t="shared" si="61"/>
        <v>4.1666666666666664E-2</v>
      </c>
      <c r="BU37" s="124">
        <f t="shared" si="62"/>
        <v>0.33333333333333331</v>
      </c>
      <c r="BV37" s="124">
        <f t="shared" si="63"/>
        <v>0.11805555555555555</v>
      </c>
      <c r="BW37" s="124">
        <f t="shared" si="64"/>
        <v>0.49305555555555558</v>
      </c>
      <c r="BX37" s="124">
        <f t="shared" ref="BX37" si="74">(AG37-AF37)/AF37</f>
        <v>5.9267241379311955E-3</v>
      </c>
      <c r="BY37" s="291">
        <f t="shared" si="66"/>
        <v>0.2857142857142857</v>
      </c>
      <c r="BZ37" s="197"/>
      <c r="CA37" s="58" t="s">
        <v>322</v>
      </c>
      <c r="CB37" s="197"/>
      <c r="CC37" s="302" t="s">
        <v>322</v>
      </c>
      <c r="CD37" s="326"/>
      <c r="CE37" s="126"/>
      <c r="CF37" s="126" t="s">
        <v>322</v>
      </c>
      <c r="CG37" s="302"/>
    </row>
    <row r="38" spans="1:85" x14ac:dyDescent="0.25">
      <c r="A38" s="13">
        <v>44</v>
      </c>
      <c r="B38" s="50" t="s">
        <v>332</v>
      </c>
      <c r="C38" s="51"/>
      <c r="D38" s="52"/>
      <c r="E38" s="52"/>
      <c r="F38" s="52">
        <v>0</v>
      </c>
      <c r="G38" s="52"/>
      <c r="H38" s="53">
        <v>1</v>
      </c>
      <c r="I38" s="241">
        <v>18</v>
      </c>
      <c r="J38" s="51"/>
      <c r="K38" s="52"/>
      <c r="L38" s="52"/>
      <c r="M38" s="52">
        <v>143</v>
      </c>
      <c r="N38" s="52"/>
      <c r="O38" s="105">
        <v>190</v>
      </c>
      <c r="P38" s="51"/>
      <c r="Q38" s="52"/>
      <c r="R38" s="52"/>
      <c r="S38" s="52"/>
      <c r="T38" s="52"/>
      <c r="U38" s="52">
        <v>5</v>
      </c>
      <c r="V38" s="52"/>
      <c r="W38" s="105">
        <v>5</v>
      </c>
      <c r="X38" s="246">
        <v>0</v>
      </c>
      <c r="Y38" s="241">
        <v>5</v>
      </c>
      <c r="Z38" s="51"/>
      <c r="AA38" s="52"/>
      <c r="AB38" s="52"/>
      <c r="AC38" s="52"/>
      <c r="AD38" s="52"/>
      <c r="AE38" s="54">
        <v>38.229999999999997</v>
      </c>
      <c r="AF38" s="54"/>
      <c r="AG38" s="107">
        <v>38.229999999999997</v>
      </c>
      <c r="AH38" s="191"/>
      <c r="AI38" s="55"/>
      <c r="AJ38" s="55"/>
      <c r="AK38" s="55"/>
      <c r="AL38" s="55"/>
      <c r="AM38" s="55">
        <v>110027</v>
      </c>
      <c r="AN38" s="55"/>
      <c r="AO38" s="141">
        <v>117186</v>
      </c>
      <c r="AP38" s="191"/>
      <c r="AQ38" s="55"/>
      <c r="AR38" s="55"/>
      <c r="AS38" s="55"/>
      <c r="AT38" s="55"/>
      <c r="AU38" s="55">
        <v>39077</v>
      </c>
      <c r="AV38" s="55"/>
      <c r="AW38" s="56">
        <v>27894</v>
      </c>
      <c r="AX38" s="255">
        <v>60388</v>
      </c>
      <c r="AY38" s="197"/>
      <c r="AZ38" s="57"/>
      <c r="BA38" s="57"/>
      <c r="BB38" s="57"/>
      <c r="BC38" s="57"/>
      <c r="BD38" s="57">
        <f t="shared" ref="BD38:BE41" si="75">AU38/AM38</f>
        <v>0.35515827933143684</v>
      </c>
      <c r="BE38" s="57"/>
      <c r="BF38" s="136">
        <f t="shared" si="67"/>
        <v>0.23803184680763914</v>
      </c>
      <c r="BG38" s="51" t="s">
        <v>188</v>
      </c>
      <c r="BH38" s="59"/>
      <c r="BI38" s="59"/>
      <c r="BJ38" s="59"/>
      <c r="BK38" s="59"/>
      <c r="BL38" s="59"/>
      <c r="BM38" s="59"/>
      <c r="BN38" s="144"/>
      <c r="BO38" s="197"/>
      <c r="BP38" s="57"/>
      <c r="BQ38" s="57"/>
      <c r="BR38" s="57">
        <f>U38/M38</f>
        <v>3.4965034965034968E-2</v>
      </c>
      <c r="BS38" s="57"/>
      <c r="BT38" s="58">
        <f t="shared" si="61"/>
        <v>2.6315789473684209E-2</v>
      </c>
      <c r="BU38" s="124">
        <f t="shared" si="62"/>
        <v>0</v>
      </c>
      <c r="BV38" s="124">
        <f t="shared" si="63"/>
        <v>2.6315789473684209E-2</v>
      </c>
      <c r="BW38" s="124">
        <f t="shared" si="64"/>
        <v>5.2631578947368418E-2</v>
      </c>
      <c r="BX38" s="124"/>
      <c r="BY38" s="291"/>
      <c r="BZ38" s="197" t="s">
        <v>322</v>
      </c>
      <c r="CA38" s="58"/>
      <c r="CB38" s="197"/>
      <c r="CC38" s="302"/>
      <c r="CD38" s="326" t="s">
        <v>322</v>
      </c>
      <c r="CE38" s="126"/>
      <c r="CF38" s="126" t="s">
        <v>322</v>
      </c>
      <c r="CG38" s="302"/>
    </row>
    <row r="39" spans="1:85" s="22" customFormat="1" x14ac:dyDescent="0.25">
      <c r="A39" s="13">
        <v>46</v>
      </c>
      <c r="B39" s="50" t="s">
        <v>241</v>
      </c>
      <c r="C39" s="51"/>
      <c r="D39" s="52"/>
      <c r="E39" s="52"/>
      <c r="F39" s="52">
        <v>6</v>
      </c>
      <c r="G39" s="52">
        <v>0</v>
      </c>
      <c r="H39" s="53">
        <v>0</v>
      </c>
      <c r="I39" s="241">
        <v>6</v>
      </c>
      <c r="J39" s="51"/>
      <c r="K39" s="52"/>
      <c r="L39" s="52"/>
      <c r="M39" s="52">
        <v>42</v>
      </c>
      <c r="N39" s="52">
        <v>53</v>
      </c>
      <c r="O39" s="105">
        <v>32</v>
      </c>
      <c r="P39" s="51"/>
      <c r="Q39" s="52"/>
      <c r="R39" s="52"/>
      <c r="S39" s="52"/>
      <c r="T39" s="52"/>
      <c r="U39" s="52">
        <v>0</v>
      </c>
      <c r="V39" s="52">
        <v>0</v>
      </c>
      <c r="W39" s="105">
        <v>0</v>
      </c>
      <c r="X39" s="246">
        <v>0</v>
      </c>
      <c r="Y39" s="241">
        <v>0</v>
      </c>
      <c r="Z39" s="51"/>
      <c r="AA39" s="52"/>
      <c r="AB39" s="52"/>
      <c r="AC39" s="52"/>
      <c r="AD39" s="52"/>
      <c r="AE39" s="54">
        <v>20.16</v>
      </c>
      <c r="AF39" s="54">
        <v>12.15</v>
      </c>
      <c r="AG39" s="107">
        <v>20.56</v>
      </c>
      <c r="AH39" s="191"/>
      <c r="AI39" s="55"/>
      <c r="AJ39" s="55"/>
      <c r="AK39" s="55"/>
      <c r="AL39" s="55"/>
      <c r="AM39" s="55">
        <v>17915.150000000001</v>
      </c>
      <c r="AN39" s="55">
        <v>20005</v>
      </c>
      <c r="AO39" s="141">
        <v>21184</v>
      </c>
      <c r="AP39" s="191"/>
      <c r="AQ39" s="55"/>
      <c r="AR39" s="55"/>
      <c r="AS39" s="55"/>
      <c r="AT39" s="55"/>
      <c r="AU39" s="55">
        <v>2847.49</v>
      </c>
      <c r="AV39" s="55">
        <v>2657</v>
      </c>
      <c r="AW39" s="56">
        <v>1475</v>
      </c>
      <c r="AX39" s="255">
        <v>7138</v>
      </c>
      <c r="AY39" s="197"/>
      <c r="AZ39" s="57"/>
      <c r="BA39" s="57"/>
      <c r="BB39" s="57"/>
      <c r="BC39" s="57"/>
      <c r="BD39" s="57">
        <f t="shared" si="75"/>
        <v>0.15894312913930386</v>
      </c>
      <c r="BE39" s="57">
        <f t="shared" si="75"/>
        <v>0.13281679580104974</v>
      </c>
      <c r="BF39" s="136">
        <f t="shared" si="67"/>
        <v>6.9628021148036248E-2</v>
      </c>
      <c r="BG39" s="51"/>
      <c r="BH39" s="59"/>
      <c r="BI39" s="59"/>
      <c r="BJ39" s="59"/>
      <c r="BK39" s="59"/>
      <c r="BL39" s="59"/>
      <c r="BM39" s="59">
        <f>(BE39-BD39)*100</f>
        <v>-2.612633333825412</v>
      </c>
      <c r="BN39" s="144">
        <f t="shared" ref="BN39:BN59" si="76">(BF39-BE39)*100</f>
        <v>-6.3188774653013491</v>
      </c>
      <c r="BO39" s="197"/>
      <c r="BP39" s="57"/>
      <c r="BQ39" s="57"/>
      <c r="BR39" s="57">
        <f>U39/M39</f>
        <v>0</v>
      </c>
      <c r="BS39" s="57">
        <f t="shared" ref="BS39:BS41" si="77">V39/N39</f>
        <v>0</v>
      </c>
      <c r="BT39" s="58">
        <f t="shared" si="61"/>
        <v>0</v>
      </c>
      <c r="BU39" s="124">
        <f t="shared" si="62"/>
        <v>0</v>
      </c>
      <c r="BV39" s="124">
        <f t="shared" si="63"/>
        <v>0</v>
      </c>
      <c r="BW39" s="124">
        <f t="shared" si="64"/>
        <v>0</v>
      </c>
      <c r="BX39" s="124">
        <f t="shared" ref="BX39:BX53" si="78">(AG39-AF39)/AF39</f>
        <v>0.69218106995884754</v>
      </c>
      <c r="BY39" s="291">
        <f t="shared" ref="BY39:BY59" si="79">(O39-N39)/N39</f>
        <v>-0.39622641509433965</v>
      </c>
      <c r="BZ39" s="197"/>
      <c r="CA39" s="58" t="s">
        <v>322</v>
      </c>
      <c r="CB39" s="197"/>
      <c r="CC39" s="304"/>
      <c r="CD39" s="328"/>
      <c r="CE39" s="52" t="s">
        <v>322</v>
      </c>
      <c r="CF39" s="52"/>
      <c r="CG39" s="53" t="s">
        <v>322</v>
      </c>
    </row>
    <row r="40" spans="1:85" x14ac:dyDescent="0.25">
      <c r="A40" s="13">
        <v>48</v>
      </c>
      <c r="B40" s="50" t="s">
        <v>24</v>
      </c>
      <c r="C40" s="51"/>
      <c r="D40" s="52"/>
      <c r="E40" s="52"/>
      <c r="F40" s="52">
        <v>0</v>
      </c>
      <c r="G40" s="52">
        <v>0</v>
      </c>
      <c r="H40" s="53"/>
      <c r="I40" s="241"/>
      <c r="J40" s="51"/>
      <c r="K40" s="52"/>
      <c r="L40" s="52"/>
      <c r="M40" s="52">
        <v>104</v>
      </c>
      <c r="N40" s="52">
        <v>52</v>
      </c>
      <c r="O40" s="105"/>
      <c r="P40" s="51"/>
      <c r="Q40" s="52"/>
      <c r="R40" s="52"/>
      <c r="S40" s="52"/>
      <c r="T40" s="52"/>
      <c r="U40" s="52">
        <v>0</v>
      </c>
      <c r="V40" s="52">
        <v>1</v>
      </c>
      <c r="W40" s="105"/>
      <c r="X40" s="246"/>
      <c r="Y40" s="241"/>
      <c r="Z40" s="51"/>
      <c r="AA40" s="52"/>
      <c r="AB40" s="52"/>
      <c r="AC40" s="52"/>
      <c r="AD40" s="52"/>
      <c r="AE40" s="54">
        <v>32.729999999999997</v>
      </c>
      <c r="AF40" s="54">
        <v>38.18</v>
      </c>
      <c r="AG40" s="107"/>
      <c r="AH40" s="191"/>
      <c r="AI40" s="55"/>
      <c r="AJ40" s="55"/>
      <c r="AK40" s="55"/>
      <c r="AL40" s="55"/>
      <c r="AM40" s="55">
        <v>74806</v>
      </c>
      <c r="AN40" s="55">
        <v>78712</v>
      </c>
      <c r="AO40" s="141"/>
      <c r="AP40" s="191"/>
      <c r="AQ40" s="55"/>
      <c r="AR40" s="55"/>
      <c r="AS40" s="55"/>
      <c r="AT40" s="55"/>
      <c r="AU40" s="55">
        <v>13237</v>
      </c>
      <c r="AV40" s="55">
        <v>48376</v>
      </c>
      <c r="AW40" s="56"/>
      <c r="AX40" s="255"/>
      <c r="AY40" s="197"/>
      <c r="AZ40" s="57"/>
      <c r="BA40" s="57"/>
      <c r="BB40" s="57"/>
      <c r="BC40" s="57"/>
      <c r="BD40" s="57">
        <f t="shared" si="75"/>
        <v>0.17695104670748335</v>
      </c>
      <c r="BE40" s="57">
        <f t="shared" si="75"/>
        <v>0.61459497916454919</v>
      </c>
      <c r="BF40" s="136"/>
      <c r="BG40" s="51" t="s">
        <v>188</v>
      </c>
      <c r="BH40" s="59"/>
      <c r="BI40" s="59"/>
      <c r="BJ40" s="59"/>
      <c r="BK40" s="59"/>
      <c r="BL40" s="59"/>
      <c r="BM40" s="59">
        <f>(BE40-BD40)*100</f>
        <v>43.764393245706586</v>
      </c>
      <c r="BN40" s="144"/>
      <c r="BO40" s="197"/>
      <c r="BP40" s="57"/>
      <c r="BQ40" s="57"/>
      <c r="BR40" s="57">
        <f>U40/M40</f>
        <v>0</v>
      </c>
      <c r="BS40" s="57">
        <f t="shared" si="77"/>
        <v>1.9230769230769232E-2</v>
      </c>
      <c r="BT40" s="58"/>
      <c r="BU40" s="124"/>
      <c r="BV40" s="124"/>
      <c r="BW40" s="124"/>
      <c r="BX40" s="124"/>
      <c r="BY40" s="291"/>
      <c r="BZ40" s="197"/>
      <c r="CA40" s="58"/>
      <c r="CB40" s="197" t="s">
        <v>322</v>
      </c>
      <c r="CC40" s="302"/>
      <c r="CD40" s="326"/>
      <c r="CE40" s="126"/>
      <c r="CF40" s="126"/>
      <c r="CG40" s="302"/>
    </row>
    <row r="41" spans="1:85" s="22" customFormat="1" x14ac:dyDescent="0.25">
      <c r="A41" s="13">
        <v>49</v>
      </c>
      <c r="B41" s="50" t="s">
        <v>25</v>
      </c>
      <c r="C41" s="51">
        <v>0</v>
      </c>
      <c r="D41" s="52">
        <v>0</v>
      </c>
      <c r="E41" s="52">
        <v>0</v>
      </c>
      <c r="F41" s="52"/>
      <c r="G41" s="52">
        <v>20</v>
      </c>
      <c r="H41" s="53">
        <v>0</v>
      </c>
      <c r="I41" s="241">
        <v>19</v>
      </c>
      <c r="J41" s="51">
        <v>250</v>
      </c>
      <c r="K41" s="52">
        <v>250</v>
      </c>
      <c r="L41" s="52">
        <v>250</v>
      </c>
      <c r="M41" s="52"/>
      <c r="N41" s="52">
        <v>175</v>
      </c>
      <c r="O41" s="105">
        <v>223</v>
      </c>
      <c r="P41" s="51">
        <v>0</v>
      </c>
      <c r="Q41" s="52">
        <v>0</v>
      </c>
      <c r="R41" s="52">
        <v>5</v>
      </c>
      <c r="S41" s="52">
        <v>8</v>
      </c>
      <c r="T41" s="52">
        <v>10</v>
      </c>
      <c r="U41" s="52"/>
      <c r="V41" s="52">
        <v>49</v>
      </c>
      <c r="W41" s="105">
        <v>49</v>
      </c>
      <c r="X41" s="246">
        <v>0</v>
      </c>
      <c r="Y41" s="241">
        <v>15</v>
      </c>
      <c r="Z41" s="51"/>
      <c r="AA41" s="52"/>
      <c r="AB41" s="52" t="s">
        <v>130</v>
      </c>
      <c r="AC41" s="52" t="s">
        <v>193</v>
      </c>
      <c r="AD41" s="52" t="s">
        <v>193</v>
      </c>
      <c r="AE41" s="54"/>
      <c r="AF41" s="54">
        <v>33.32</v>
      </c>
      <c r="AG41" s="107">
        <v>30.24</v>
      </c>
      <c r="AH41" s="191"/>
      <c r="AI41" s="55"/>
      <c r="AJ41" s="55"/>
      <c r="AK41" s="55"/>
      <c r="AL41" s="55">
        <v>60966</v>
      </c>
      <c r="AM41" s="55"/>
      <c r="AN41" s="55">
        <v>85065</v>
      </c>
      <c r="AO41" s="141">
        <v>88480</v>
      </c>
      <c r="AP41" s="191"/>
      <c r="AQ41" s="55"/>
      <c r="AR41" s="55"/>
      <c r="AS41" s="55"/>
      <c r="AT41" s="55"/>
      <c r="AU41" s="55"/>
      <c r="AV41" s="55">
        <v>12517</v>
      </c>
      <c r="AW41" s="56">
        <v>19798</v>
      </c>
      <c r="AX41" s="255">
        <v>68091</v>
      </c>
      <c r="AY41" s="197"/>
      <c r="AZ41" s="57"/>
      <c r="BA41" s="57"/>
      <c r="BB41" s="57"/>
      <c r="BC41" s="57"/>
      <c r="BD41" s="57"/>
      <c r="BE41" s="57">
        <f t="shared" si="75"/>
        <v>0.1471462998883207</v>
      </c>
      <c r="BF41" s="136">
        <f t="shared" si="67"/>
        <v>0.22375678119349005</v>
      </c>
      <c r="BG41" s="51" t="s">
        <v>188</v>
      </c>
      <c r="BH41" s="59"/>
      <c r="BI41" s="59"/>
      <c r="BJ41" s="59"/>
      <c r="BK41" s="59"/>
      <c r="BL41" s="59"/>
      <c r="BM41" s="59"/>
      <c r="BN41" s="144">
        <f t="shared" si="76"/>
        <v>7.6610481305169342</v>
      </c>
      <c r="BO41" s="197">
        <f t="shared" ref="BO41:BQ42" si="80">R41/J41</f>
        <v>0.02</v>
      </c>
      <c r="BP41" s="57">
        <f t="shared" si="80"/>
        <v>3.2000000000000001E-2</v>
      </c>
      <c r="BQ41" s="57">
        <f t="shared" si="80"/>
        <v>0.04</v>
      </c>
      <c r="BR41" s="57"/>
      <c r="BS41" s="57">
        <f t="shared" si="77"/>
        <v>0.28000000000000003</v>
      </c>
      <c r="BT41" s="58">
        <f t="shared" si="61"/>
        <v>0.21973094170403587</v>
      </c>
      <c r="BU41" s="124">
        <f t="shared" si="62"/>
        <v>0</v>
      </c>
      <c r="BV41" s="124">
        <f t="shared" si="63"/>
        <v>6.726457399103139E-2</v>
      </c>
      <c r="BW41" s="124">
        <f t="shared" si="64"/>
        <v>0.28699551569506726</v>
      </c>
      <c r="BX41" s="124">
        <f t="shared" si="78"/>
        <v>-9.2436974789916027E-2</v>
      </c>
      <c r="BY41" s="291">
        <f t="shared" si="79"/>
        <v>0.2742857142857143</v>
      </c>
      <c r="BZ41" s="197"/>
      <c r="CA41" s="58"/>
      <c r="CB41" s="197" t="s">
        <v>322</v>
      </c>
      <c r="CC41" s="304"/>
      <c r="CD41" s="328"/>
      <c r="CE41" s="52" t="s">
        <v>322</v>
      </c>
      <c r="CF41" s="52" t="s">
        <v>322</v>
      </c>
      <c r="CG41" s="304"/>
    </row>
    <row r="42" spans="1:85" x14ac:dyDescent="0.25">
      <c r="A42" s="13">
        <v>50</v>
      </c>
      <c r="B42" s="50" t="s">
        <v>362</v>
      </c>
      <c r="C42" s="51">
        <v>4</v>
      </c>
      <c r="D42" s="52">
        <v>4</v>
      </c>
      <c r="E42" s="52">
        <v>4</v>
      </c>
      <c r="F42" s="52">
        <v>4</v>
      </c>
      <c r="G42" s="52"/>
      <c r="H42" s="53"/>
      <c r="I42" s="241"/>
      <c r="J42" s="51">
        <v>59</v>
      </c>
      <c r="K42" s="52">
        <v>64</v>
      </c>
      <c r="L42" s="52">
        <v>70</v>
      </c>
      <c r="M42" s="52">
        <v>51</v>
      </c>
      <c r="N42" s="52"/>
      <c r="O42" s="105"/>
      <c r="P42" s="51">
        <v>0</v>
      </c>
      <c r="Q42" s="52">
        <v>0</v>
      </c>
      <c r="R42" s="52">
        <v>0</v>
      </c>
      <c r="S42" s="52">
        <v>0</v>
      </c>
      <c r="T42" s="52">
        <v>0</v>
      </c>
      <c r="U42" s="52">
        <v>0</v>
      </c>
      <c r="V42" s="52"/>
      <c r="W42" s="105"/>
      <c r="X42" s="246"/>
      <c r="Y42" s="241"/>
      <c r="Z42" s="51" t="s">
        <v>140</v>
      </c>
      <c r="AA42" s="52" t="s">
        <v>141</v>
      </c>
      <c r="AB42" s="52" t="s">
        <v>142</v>
      </c>
      <c r="AC42" s="52" t="s">
        <v>142</v>
      </c>
      <c r="AD42" s="52" t="s">
        <v>142</v>
      </c>
      <c r="AE42" s="54" t="s">
        <v>123</v>
      </c>
      <c r="AF42" s="54"/>
      <c r="AG42" s="107"/>
      <c r="AH42" s="191">
        <v>13120</v>
      </c>
      <c r="AI42" s="55">
        <v>13382</v>
      </c>
      <c r="AJ42" s="55">
        <v>13578</v>
      </c>
      <c r="AK42" s="55">
        <v>15030</v>
      </c>
      <c r="AL42" s="55">
        <v>16510</v>
      </c>
      <c r="AM42" s="55">
        <v>19266.32</v>
      </c>
      <c r="AN42" s="55"/>
      <c r="AO42" s="141"/>
      <c r="AP42" s="191">
        <v>905</v>
      </c>
      <c r="AQ42" s="55">
        <v>1939</v>
      </c>
      <c r="AR42" s="55">
        <v>2198</v>
      </c>
      <c r="AS42" s="55">
        <v>3023</v>
      </c>
      <c r="AT42" s="55">
        <v>7475</v>
      </c>
      <c r="AU42" s="55">
        <v>6955.84</v>
      </c>
      <c r="AV42" s="55"/>
      <c r="AW42" s="56"/>
      <c r="AX42" s="255"/>
      <c r="AY42" s="197">
        <f t="shared" ref="AY42:BD43" si="81">AP42/AH42</f>
        <v>6.8978658536585372E-2</v>
      </c>
      <c r="AZ42" s="57">
        <f t="shared" si="81"/>
        <v>0.14489612912868033</v>
      </c>
      <c r="BA42" s="57">
        <f t="shared" si="81"/>
        <v>0.16187951097363382</v>
      </c>
      <c r="BB42" s="57">
        <f t="shared" si="81"/>
        <v>0.20113107119095144</v>
      </c>
      <c r="BC42" s="57">
        <f t="shared" si="81"/>
        <v>0.452755905511811</v>
      </c>
      <c r="BD42" s="57">
        <f t="shared" si="81"/>
        <v>0.36103625393951727</v>
      </c>
      <c r="BE42" s="57"/>
      <c r="BF42" s="136"/>
      <c r="BG42" s="51" t="s">
        <v>188</v>
      </c>
      <c r="BH42" s="59">
        <f>(AZ42-AY42)*100</f>
        <v>7.5917470592094958</v>
      </c>
      <c r="BI42" s="59">
        <f>(BA42-AZ42)*100</f>
        <v>1.6983381844953489</v>
      </c>
      <c r="BJ42" s="59">
        <f t="shared" ref="BJ42:BL42" si="82">(BB42-BA42)*100</f>
        <v>3.9251560217317625</v>
      </c>
      <c r="BK42" s="59">
        <f t="shared" si="82"/>
        <v>25.162483432085956</v>
      </c>
      <c r="BL42" s="59">
        <f t="shared" si="82"/>
        <v>-9.1719651572293728</v>
      </c>
      <c r="BM42" s="59"/>
      <c r="BN42" s="144"/>
      <c r="BO42" s="197">
        <f t="shared" si="80"/>
        <v>0</v>
      </c>
      <c r="BP42" s="57">
        <f t="shared" si="80"/>
        <v>0</v>
      </c>
      <c r="BQ42" s="57">
        <f t="shared" si="80"/>
        <v>0</v>
      </c>
      <c r="BR42" s="57">
        <f>U42/M42</f>
        <v>0</v>
      </c>
      <c r="BS42" s="57"/>
      <c r="BT42" s="58"/>
      <c r="BU42" s="124"/>
      <c r="BV42" s="124"/>
      <c r="BW42" s="124"/>
      <c r="BX42" s="124"/>
      <c r="BY42" s="291"/>
      <c r="BZ42" s="197"/>
      <c r="CA42" s="58" t="s">
        <v>322</v>
      </c>
      <c r="CB42" s="197"/>
      <c r="CC42" s="302"/>
      <c r="CD42" s="326"/>
      <c r="CE42" s="126"/>
      <c r="CF42" s="126"/>
      <c r="CG42" s="302"/>
    </row>
    <row r="43" spans="1:85" x14ac:dyDescent="0.25">
      <c r="A43" s="13">
        <v>50</v>
      </c>
      <c r="B43" s="50" t="s">
        <v>254</v>
      </c>
      <c r="C43" s="51"/>
      <c r="D43" s="52"/>
      <c r="E43" s="52"/>
      <c r="F43" s="52">
        <v>1</v>
      </c>
      <c r="G43" s="52"/>
      <c r="H43" s="53"/>
      <c r="I43" s="241"/>
      <c r="J43" s="51"/>
      <c r="K43" s="52"/>
      <c r="L43" s="52"/>
      <c r="M43" s="52">
        <v>4</v>
      </c>
      <c r="N43" s="52"/>
      <c r="O43" s="105"/>
      <c r="P43" s="51"/>
      <c r="Q43" s="52"/>
      <c r="R43" s="52"/>
      <c r="S43" s="52"/>
      <c r="T43" s="52"/>
      <c r="U43" s="52">
        <v>0</v>
      </c>
      <c r="V43" s="52"/>
      <c r="W43" s="105"/>
      <c r="X43" s="246"/>
      <c r="Y43" s="241"/>
      <c r="Z43" s="51"/>
      <c r="AA43" s="52"/>
      <c r="AB43" s="52"/>
      <c r="AC43" s="52"/>
      <c r="AD43" s="52"/>
      <c r="AE43" s="54"/>
      <c r="AF43" s="54"/>
      <c r="AG43" s="107"/>
      <c r="AH43" s="191"/>
      <c r="AI43" s="55"/>
      <c r="AJ43" s="55"/>
      <c r="AK43" s="55"/>
      <c r="AL43" s="55"/>
      <c r="AM43" s="55">
        <v>977.52</v>
      </c>
      <c r="AN43" s="55"/>
      <c r="AO43" s="141"/>
      <c r="AP43" s="191"/>
      <c r="AQ43" s="55"/>
      <c r="AR43" s="55"/>
      <c r="AS43" s="55"/>
      <c r="AT43" s="55"/>
      <c r="AU43" s="55">
        <v>50.78</v>
      </c>
      <c r="AV43" s="55"/>
      <c r="AW43" s="56"/>
      <c r="AX43" s="255"/>
      <c r="AY43" s="197"/>
      <c r="AZ43" s="57"/>
      <c r="BA43" s="57"/>
      <c r="BB43" s="57"/>
      <c r="BC43" s="57"/>
      <c r="BD43" s="57">
        <f t="shared" si="81"/>
        <v>5.1947786234552748E-2</v>
      </c>
      <c r="BE43" s="57"/>
      <c r="BF43" s="136"/>
      <c r="BG43" s="51"/>
      <c r="BH43" s="59"/>
      <c r="BI43" s="59"/>
      <c r="BJ43" s="59"/>
      <c r="BK43" s="59"/>
      <c r="BL43" s="59"/>
      <c r="BM43" s="59"/>
      <c r="BN43" s="144"/>
      <c r="BO43" s="197"/>
      <c r="BP43" s="57"/>
      <c r="BQ43" s="57"/>
      <c r="BR43" s="57">
        <f>U43/M43</f>
        <v>0</v>
      </c>
      <c r="BS43" s="57"/>
      <c r="BT43" s="58"/>
      <c r="BU43" s="124"/>
      <c r="BV43" s="124"/>
      <c r="BW43" s="124"/>
      <c r="BX43" s="124"/>
      <c r="BY43" s="291"/>
      <c r="BZ43" s="197"/>
      <c r="CA43" s="58" t="s">
        <v>322</v>
      </c>
      <c r="CB43" s="197"/>
      <c r="CC43" s="302"/>
      <c r="CD43" s="326"/>
      <c r="CE43" s="126"/>
      <c r="CF43" s="126"/>
      <c r="CG43" s="302"/>
    </row>
    <row r="44" spans="1:85" s="22" customFormat="1" x14ac:dyDescent="0.25">
      <c r="A44" s="13">
        <v>51</v>
      </c>
      <c r="B44" s="50" t="s">
        <v>26</v>
      </c>
      <c r="C44" s="51"/>
      <c r="D44" s="52">
        <v>20</v>
      </c>
      <c r="E44" s="52">
        <v>22</v>
      </c>
      <c r="F44" s="52"/>
      <c r="G44" s="52"/>
      <c r="H44" s="53">
        <v>24</v>
      </c>
      <c r="I44" s="241">
        <v>8</v>
      </c>
      <c r="J44" s="51">
        <v>10</v>
      </c>
      <c r="K44" s="52">
        <v>28</v>
      </c>
      <c r="L44" s="52">
        <v>56</v>
      </c>
      <c r="M44" s="52"/>
      <c r="N44" s="52"/>
      <c r="O44" s="105">
        <v>102</v>
      </c>
      <c r="P44" s="51">
        <v>1</v>
      </c>
      <c r="Q44" s="52">
        <v>3</v>
      </c>
      <c r="R44" s="52">
        <v>4</v>
      </c>
      <c r="S44" s="52">
        <v>0</v>
      </c>
      <c r="T44" s="52">
        <v>10</v>
      </c>
      <c r="U44" s="52"/>
      <c r="V44" s="52"/>
      <c r="W44" s="105">
        <v>3</v>
      </c>
      <c r="X44" s="246">
        <v>0</v>
      </c>
      <c r="Y44" s="241">
        <v>15</v>
      </c>
      <c r="Z44" s="68">
        <v>27.3</v>
      </c>
      <c r="AA44" s="54">
        <v>27.3</v>
      </c>
      <c r="AB44" s="52">
        <v>44.19</v>
      </c>
      <c r="AC44" s="52">
        <v>52.89</v>
      </c>
      <c r="AD44" s="52">
        <v>53.91</v>
      </c>
      <c r="AE44" s="54"/>
      <c r="AF44" s="54"/>
      <c r="AG44" s="107">
        <v>53.91</v>
      </c>
      <c r="AH44" s="191">
        <v>36774</v>
      </c>
      <c r="AI44" s="55">
        <v>80939</v>
      </c>
      <c r="AJ44" s="55">
        <v>78207</v>
      </c>
      <c r="AK44" s="55">
        <v>108695</v>
      </c>
      <c r="AL44" s="55">
        <v>92877</v>
      </c>
      <c r="AM44" s="55"/>
      <c r="AN44" s="55"/>
      <c r="AO44" s="141">
        <v>220797</v>
      </c>
      <c r="AP44" s="191">
        <v>1926</v>
      </c>
      <c r="AQ44" s="55">
        <v>3577</v>
      </c>
      <c r="AR44" s="55">
        <v>5222</v>
      </c>
      <c r="AS44" s="55">
        <v>6434</v>
      </c>
      <c r="AT44" s="55">
        <v>20515</v>
      </c>
      <c r="AU44" s="55"/>
      <c r="AV44" s="55"/>
      <c r="AW44" s="56">
        <v>26456</v>
      </c>
      <c r="AX44" s="255">
        <v>149915</v>
      </c>
      <c r="AY44" s="197">
        <f>AP44/AH44</f>
        <v>5.2373959862946649E-2</v>
      </c>
      <c r="AZ44" s="57">
        <f>AQ44/AI44</f>
        <v>4.4193775559371873E-2</v>
      </c>
      <c r="BA44" s="57">
        <f>AR44/AJ44</f>
        <v>6.6771516616159682E-2</v>
      </c>
      <c r="BB44" s="57">
        <f>AS44/AK44</f>
        <v>5.9193155158930956E-2</v>
      </c>
      <c r="BC44" s="57">
        <f>AT44/AL44</f>
        <v>0.22088353413654618</v>
      </c>
      <c r="BD44" s="57"/>
      <c r="BE44" s="57"/>
      <c r="BF44" s="136">
        <f t="shared" ref="BF44" si="83">AW44/AO44</f>
        <v>0.11982046857520709</v>
      </c>
      <c r="BG44" s="51" t="s">
        <v>188</v>
      </c>
      <c r="BH44" s="59">
        <f>(AZ44-AY44)*100</f>
        <v>-0.81801843035747768</v>
      </c>
      <c r="BI44" s="59">
        <f>(BA44-AZ44)*100</f>
        <v>2.2577741056787808</v>
      </c>
      <c r="BJ44" s="59">
        <f>(BB44-BA44)*100</f>
        <v>-0.75783614572287261</v>
      </c>
      <c r="BK44" s="59">
        <f>(BC44-BB44)*100</f>
        <v>16.169037897761523</v>
      </c>
      <c r="BL44" s="59"/>
      <c r="BM44" s="59"/>
      <c r="BN44" s="144"/>
      <c r="BO44" s="197">
        <f>R44/J44</f>
        <v>0.4</v>
      </c>
      <c r="BP44" s="57">
        <f>S44/K44</f>
        <v>0</v>
      </c>
      <c r="BQ44" s="57">
        <f>T44/L44</f>
        <v>0.17857142857142858</v>
      </c>
      <c r="BR44" s="57"/>
      <c r="BS44" s="57"/>
      <c r="BT44" s="58">
        <f t="shared" ref="BT44" si="84">W44/O44</f>
        <v>2.9411764705882353E-2</v>
      </c>
      <c r="BU44" s="124">
        <f t="shared" ref="BU44" si="85">X44/O44</f>
        <v>0</v>
      </c>
      <c r="BV44" s="124">
        <f t="shared" ref="BV44" si="86">Y44/O44</f>
        <v>0.14705882352941177</v>
      </c>
      <c r="BW44" s="124">
        <f t="shared" ref="BW44" si="87">(W44+X44+Y44)/O44</f>
        <v>0.17647058823529413</v>
      </c>
      <c r="BX44" s="124"/>
      <c r="BY44" s="291"/>
      <c r="BZ44" s="197"/>
      <c r="CA44" s="58"/>
      <c r="CB44" s="197"/>
      <c r="CC44" s="53"/>
      <c r="CD44" s="332" t="s">
        <v>322</v>
      </c>
      <c r="CE44" s="52"/>
      <c r="CF44" s="52"/>
      <c r="CG44" s="53" t="s">
        <v>322</v>
      </c>
    </row>
    <row r="45" spans="1:85" x14ac:dyDescent="0.25">
      <c r="A45" s="13">
        <v>52</v>
      </c>
      <c r="B45" s="50" t="s">
        <v>190</v>
      </c>
      <c r="C45" s="51">
        <v>7</v>
      </c>
      <c r="D45" s="52">
        <v>7</v>
      </c>
      <c r="E45" s="52">
        <v>7</v>
      </c>
      <c r="F45" s="52">
        <v>0</v>
      </c>
      <c r="G45" s="52"/>
      <c r="H45" s="53"/>
      <c r="I45" s="241"/>
      <c r="J45" s="51">
        <v>16</v>
      </c>
      <c r="K45" s="52">
        <v>24</v>
      </c>
      <c r="L45" s="52">
        <v>31</v>
      </c>
      <c r="M45" s="52">
        <v>21</v>
      </c>
      <c r="N45" s="52"/>
      <c r="O45" s="105"/>
      <c r="P45" s="51">
        <v>3</v>
      </c>
      <c r="Q45" s="52">
        <v>0</v>
      </c>
      <c r="R45" s="52">
        <v>0</v>
      </c>
      <c r="S45" s="52">
        <v>3</v>
      </c>
      <c r="T45" s="52">
        <v>6</v>
      </c>
      <c r="U45" s="52">
        <v>7</v>
      </c>
      <c r="V45" s="52"/>
      <c r="W45" s="105"/>
      <c r="X45" s="246"/>
      <c r="Y45" s="241"/>
      <c r="Z45" s="51">
        <v>20.94</v>
      </c>
      <c r="AA45" s="52">
        <v>29.03</v>
      </c>
      <c r="AB45" s="52">
        <v>41.44</v>
      </c>
      <c r="AC45" s="52">
        <v>41.44</v>
      </c>
      <c r="AD45" s="52">
        <v>29.95</v>
      </c>
      <c r="AE45" s="52">
        <v>29.95</v>
      </c>
      <c r="AF45" s="52"/>
      <c r="AG45" s="105"/>
      <c r="AH45" s="191">
        <v>31683</v>
      </c>
      <c r="AI45" s="55">
        <v>30450</v>
      </c>
      <c r="AJ45" s="55">
        <v>38807</v>
      </c>
      <c r="AK45" s="55">
        <v>50021</v>
      </c>
      <c r="AL45" s="55">
        <v>41189</v>
      </c>
      <c r="AM45" s="55"/>
      <c r="AN45" s="55"/>
      <c r="AO45" s="141"/>
      <c r="AP45" s="191">
        <v>830</v>
      </c>
      <c r="AQ45" s="55">
        <v>1210</v>
      </c>
      <c r="AR45" s="55">
        <v>1567</v>
      </c>
      <c r="AS45" s="55">
        <v>6211</v>
      </c>
      <c r="AT45" s="55">
        <v>5853</v>
      </c>
      <c r="AU45" s="55"/>
      <c r="AV45" s="55"/>
      <c r="AW45" s="56"/>
      <c r="AX45" s="255"/>
      <c r="AY45" s="197">
        <f t="shared" ref="AY45:BC45" si="88">AP45/AH45</f>
        <v>2.6197014171637788E-2</v>
      </c>
      <c r="AZ45" s="57">
        <f t="shared" si="88"/>
        <v>3.9737274220032842E-2</v>
      </c>
      <c r="BA45" s="57">
        <f t="shared" si="88"/>
        <v>4.0379313010539333E-2</v>
      </c>
      <c r="BB45" s="57">
        <f t="shared" si="88"/>
        <v>0.12416784950320865</v>
      </c>
      <c r="BC45" s="57">
        <f t="shared" si="88"/>
        <v>0.14210104639588239</v>
      </c>
      <c r="BD45" s="57"/>
      <c r="BE45" s="57"/>
      <c r="BF45" s="136"/>
      <c r="BG45" s="51" t="s">
        <v>188</v>
      </c>
      <c r="BH45" s="59">
        <f t="shared" ref="BH45:BK46" si="89">(AZ45-AY45)*100</f>
        <v>1.3540260048395054</v>
      </c>
      <c r="BI45" s="59">
        <f t="shared" si="89"/>
        <v>6.4203879050649115E-2</v>
      </c>
      <c r="BJ45" s="59">
        <f t="shared" si="89"/>
        <v>8.3788536492669312</v>
      </c>
      <c r="BK45" s="59">
        <f t="shared" si="89"/>
        <v>1.793319689267374</v>
      </c>
      <c r="BL45" s="59"/>
      <c r="BM45" s="59"/>
      <c r="BN45" s="144"/>
      <c r="BO45" s="197">
        <f t="shared" ref="BO45:BQ48" si="90">R45/J45</f>
        <v>0</v>
      </c>
      <c r="BP45" s="57">
        <f t="shared" si="90"/>
        <v>0.125</v>
      </c>
      <c r="BQ45" s="57">
        <f t="shared" si="90"/>
        <v>0.19354838709677419</v>
      </c>
      <c r="BR45" s="57"/>
      <c r="BS45" s="57"/>
      <c r="BT45" s="58"/>
      <c r="BU45" s="124"/>
      <c r="BV45" s="124"/>
      <c r="BW45" s="124"/>
      <c r="BX45" s="124"/>
      <c r="BY45" s="291"/>
      <c r="BZ45" s="197"/>
      <c r="CA45" s="58"/>
      <c r="CB45" s="197"/>
      <c r="CC45" s="302"/>
      <c r="CD45" s="326"/>
      <c r="CE45" s="126"/>
      <c r="CF45" s="126"/>
      <c r="CG45" s="302"/>
    </row>
    <row r="46" spans="1:85" s="22" customFormat="1" x14ac:dyDescent="0.25">
      <c r="A46" s="13">
        <v>53</v>
      </c>
      <c r="B46" s="50" t="s">
        <v>232</v>
      </c>
      <c r="C46" s="51">
        <v>26</v>
      </c>
      <c r="D46" s="52">
        <v>25</v>
      </c>
      <c r="E46" s="52">
        <v>24</v>
      </c>
      <c r="F46" s="52">
        <v>0</v>
      </c>
      <c r="G46" s="52">
        <v>0</v>
      </c>
      <c r="H46" s="53">
        <v>0</v>
      </c>
      <c r="I46" s="241">
        <v>26</v>
      </c>
      <c r="J46" s="51">
        <v>20</v>
      </c>
      <c r="K46" s="52">
        <v>25</v>
      </c>
      <c r="L46" s="52">
        <v>33</v>
      </c>
      <c r="M46" s="52">
        <v>28</v>
      </c>
      <c r="N46" s="52">
        <v>30</v>
      </c>
      <c r="O46" s="105">
        <v>24</v>
      </c>
      <c r="P46" s="51">
        <v>0</v>
      </c>
      <c r="Q46" s="52">
        <v>1</v>
      </c>
      <c r="R46" s="52">
        <v>0</v>
      </c>
      <c r="S46" s="52">
        <v>0</v>
      </c>
      <c r="T46" s="52">
        <v>4</v>
      </c>
      <c r="U46" s="52">
        <v>12</v>
      </c>
      <c r="V46" s="52">
        <v>5</v>
      </c>
      <c r="W46" s="105">
        <v>2</v>
      </c>
      <c r="X46" s="246">
        <v>0</v>
      </c>
      <c r="Y46" s="241">
        <v>8</v>
      </c>
      <c r="Z46" s="51">
        <v>21.3</v>
      </c>
      <c r="AA46" s="52">
        <v>25.98</v>
      </c>
      <c r="AB46" s="52">
        <v>31.41</v>
      </c>
      <c r="AC46" s="52">
        <v>31.41</v>
      </c>
      <c r="AD46" s="52">
        <v>31.41</v>
      </c>
      <c r="AE46" s="54">
        <v>34.619999999999997</v>
      </c>
      <c r="AF46" s="54">
        <v>34.619999999999997</v>
      </c>
      <c r="AG46" s="107">
        <v>34.619999999999997</v>
      </c>
      <c r="AH46" s="191">
        <v>38510</v>
      </c>
      <c r="AI46" s="55">
        <v>54287</v>
      </c>
      <c r="AJ46" s="55">
        <v>75981</v>
      </c>
      <c r="AK46" s="55">
        <v>81612</v>
      </c>
      <c r="AL46" s="55">
        <v>83280</v>
      </c>
      <c r="AM46" s="55">
        <v>91289</v>
      </c>
      <c r="AN46" s="55">
        <v>95021</v>
      </c>
      <c r="AO46" s="141">
        <v>102779</v>
      </c>
      <c r="AP46" s="191">
        <v>7220</v>
      </c>
      <c r="AQ46" s="55">
        <v>9341</v>
      </c>
      <c r="AR46" s="55">
        <v>12559</v>
      </c>
      <c r="AS46" s="55">
        <v>15904</v>
      </c>
      <c r="AT46" s="55">
        <v>21698</v>
      </c>
      <c r="AU46" s="55">
        <v>21537</v>
      </c>
      <c r="AV46" s="55">
        <v>21550</v>
      </c>
      <c r="AW46" s="56">
        <v>10479</v>
      </c>
      <c r="AX46" s="255">
        <v>30576</v>
      </c>
      <c r="AY46" s="197">
        <f>AP46/AH46</f>
        <v>0.18748377044923398</v>
      </c>
      <c r="AZ46" s="57">
        <f>AQ46/AI46</f>
        <v>0.1720669773610625</v>
      </c>
      <c r="BA46" s="57">
        <f>AR46/AJ46</f>
        <v>0.16529132283070769</v>
      </c>
      <c r="BB46" s="57">
        <f>AS46/AK46</f>
        <v>0.19487330294564525</v>
      </c>
      <c r="BC46" s="57">
        <f>AT46/AL46</f>
        <v>0.26054274735830935</v>
      </c>
      <c r="BD46" s="57">
        <f t="shared" ref="BD46:BF61" si="91">AU46/AM46</f>
        <v>0.23592108578251486</v>
      </c>
      <c r="BE46" s="57">
        <f t="shared" si="91"/>
        <v>0.22679197230085982</v>
      </c>
      <c r="BF46" s="136">
        <f t="shared" si="91"/>
        <v>0.10195662538067114</v>
      </c>
      <c r="BG46" s="51" t="s">
        <v>188</v>
      </c>
      <c r="BH46" s="59">
        <f t="shared" si="89"/>
        <v>-1.5416793088171481</v>
      </c>
      <c r="BI46" s="59">
        <f t="shared" si="89"/>
        <v>-0.67756545303548077</v>
      </c>
      <c r="BJ46" s="59">
        <f t="shared" si="89"/>
        <v>2.9581980114937565</v>
      </c>
      <c r="BK46" s="59">
        <f t="shared" si="89"/>
        <v>6.5669444412664095</v>
      </c>
      <c r="BL46" s="59">
        <f>(BD46-BC46)*100</f>
        <v>-2.4621661575794485</v>
      </c>
      <c r="BM46" s="59">
        <f>(BE46-BD46)*100</f>
        <v>-0.91291134816550434</v>
      </c>
      <c r="BN46" s="144">
        <f t="shared" si="76"/>
        <v>-12.483534692018868</v>
      </c>
      <c r="BO46" s="197">
        <f t="shared" si="90"/>
        <v>0</v>
      </c>
      <c r="BP46" s="57">
        <f t="shared" si="90"/>
        <v>0</v>
      </c>
      <c r="BQ46" s="57">
        <f t="shared" si="90"/>
        <v>0.12121212121212122</v>
      </c>
      <c r="BR46" s="57">
        <f>U46/M46</f>
        <v>0.42857142857142855</v>
      </c>
      <c r="BS46" s="57">
        <f>V46/N46</f>
        <v>0.16666666666666666</v>
      </c>
      <c r="BT46" s="58">
        <f t="shared" si="61"/>
        <v>8.3333333333333329E-2</v>
      </c>
      <c r="BU46" s="124">
        <f t="shared" si="62"/>
        <v>0</v>
      </c>
      <c r="BV46" s="124">
        <f t="shared" si="63"/>
        <v>0.33333333333333331</v>
      </c>
      <c r="BW46" s="124">
        <f t="shared" si="64"/>
        <v>0.41666666666666669</v>
      </c>
      <c r="BX46" s="124">
        <f t="shared" si="78"/>
        <v>0</v>
      </c>
      <c r="BY46" s="291">
        <f t="shared" si="79"/>
        <v>-0.2</v>
      </c>
      <c r="BZ46" s="197"/>
      <c r="CA46" s="58" t="s">
        <v>322</v>
      </c>
      <c r="CB46" s="197"/>
      <c r="CC46" s="53" t="s">
        <v>322</v>
      </c>
      <c r="CD46" s="332" t="s">
        <v>322</v>
      </c>
      <c r="CE46" s="52"/>
      <c r="CF46" s="52"/>
      <c r="CG46" s="53" t="s">
        <v>322</v>
      </c>
    </row>
    <row r="47" spans="1:85" s="22" customFormat="1" x14ac:dyDescent="0.25">
      <c r="A47" s="13">
        <v>53</v>
      </c>
      <c r="B47" s="50" t="s">
        <v>233</v>
      </c>
      <c r="C47" s="51">
        <v>5</v>
      </c>
      <c r="D47" s="52">
        <v>5</v>
      </c>
      <c r="E47" s="52">
        <v>5</v>
      </c>
      <c r="F47" s="52"/>
      <c r="G47" s="52"/>
      <c r="H47" s="53"/>
      <c r="I47" s="241"/>
      <c r="J47" s="51">
        <v>75</v>
      </c>
      <c r="K47" s="52">
        <v>98</v>
      </c>
      <c r="L47" s="52">
        <v>124</v>
      </c>
      <c r="M47" s="52"/>
      <c r="N47" s="52"/>
      <c r="O47" s="105"/>
      <c r="P47" s="51">
        <v>0</v>
      </c>
      <c r="Q47" s="52">
        <v>0</v>
      </c>
      <c r="R47" s="52">
        <v>0</v>
      </c>
      <c r="S47" s="52">
        <v>0</v>
      </c>
      <c r="T47" s="52">
        <v>2</v>
      </c>
      <c r="U47" s="52"/>
      <c r="V47" s="52"/>
      <c r="W47" s="105"/>
      <c r="X47" s="246"/>
      <c r="Y47" s="241"/>
      <c r="Z47" s="51" t="s">
        <v>78</v>
      </c>
      <c r="AA47" s="52" t="s">
        <v>78</v>
      </c>
      <c r="AB47" s="52" t="s">
        <v>93</v>
      </c>
      <c r="AC47" s="52" t="s">
        <v>93</v>
      </c>
      <c r="AD47" s="52" t="s">
        <v>93</v>
      </c>
      <c r="AE47" s="54"/>
      <c r="AF47" s="54"/>
      <c r="AG47" s="107"/>
      <c r="AH47" s="191"/>
      <c r="AI47" s="55"/>
      <c r="AJ47" s="55"/>
      <c r="AK47" s="55"/>
      <c r="AL47" s="55">
        <v>540611</v>
      </c>
      <c r="AM47" s="55"/>
      <c r="AN47" s="55"/>
      <c r="AO47" s="141"/>
      <c r="AP47" s="191"/>
      <c r="AQ47" s="55"/>
      <c r="AR47" s="55"/>
      <c r="AS47" s="55"/>
      <c r="AT47" s="55">
        <v>19899</v>
      </c>
      <c r="AU47" s="55"/>
      <c r="AV47" s="55"/>
      <c r="AW47" s="56"/>
      <c r="AX47" s="255"/>
      <c r="AY47" s="197"/>
      <c r="AZ47" s="57"/>
      <c r="BA47" s="57"/>
      <c r="BB47" s="57"/>
      <c r="BC47" s="57">
        <f>AT47/AL47</f>
        <v>3.6808352031312719E-2</v>
      </c>
      <c r="BD47" s="57"/>
      <c r="BE47" s="57"/>
      <c r="BF47" s="136"/>
      <c r="BG47" s="51"/>
      <c r="BH47" s="59"/>
      <c r="BI47" s="59"/>
      <c r="BJ47" s="59"/>
      <c r="BK47" s="59"/>
      <c r="BL47" s="59"/>
      <c r="BM47" s="59"/>
      <c r="BN47" s="144"/>
      <c r="BO47" s="197">
        <f t="shared" si="90"/>
        <v>0</v>
      </c>
      <c r="BP47" s="57">
        <f t="shared" si="90"/>
        <v>0</v>
      </c>
      <c r="BQ47" s="57">
        <f t="shared" si="90"/>
        <v>1.6129032258064516E-2</v>
      </c>
      <c r="BR47" s="57"/>
      <c r="BS47" s="57"/>
      <c r="BT47" s="58"/>
      <c r="BU47" s="124"/>
      <c r="BV47" s="124"/>
      <c r="BW47" s="124"/>
      <c r="BX47" s="124"/>
      <c r="BY47" s="291"/>
      <c r="BZ47" s="197"/>
      <c r="CA47" s="58"/>
      <c r="CB47" s="197"/>
      <c r="CC47" s="304"/>
      <c r="CD47" s="328"/>
      <c r="CE47" s="296"/>
      <c r="CF47" s="296"/>
      <c r="CG47" s="304"/>
    </row>
    <row r="48" spans="1:85" s="22" customFormat="1" x14ac:dyDescent="0.25">
      <c r="A48" s="13">
        <v>54</v>
      </c>
      <c r="B48" s="50" t="s">
        <v>274</v>
      </c>
      <c r="C48" s="51">
        <v>0</v>
      </c>
      <c r="D48" s="52">
        <v>0</v>
      </c>
      <c r="E48" s="52">
        <v>10</v>
      </c>
      <c r="F48" s="52">
        <v>12</v>
      </c>
      <c r="G48" s="52">
        <v>12</v>
      </c>
      <c r="H48" s="53">
        <v>12</v>
      </c>
      <c r="I48" s="241">
        <v>2</v>
      </c>
      <c r="J48" s="51">
        <v>34</v>
      </c>
      <c r="K48" s="52">
        <v>172</v>
      </c>
      <c r="L48" s="52">
        <v>123</v>
      </c>
      <c r="M48" s="52">
        <v>88</v>
      </c>
      <c r="N48" s="52">
        <v>107</v>
      </c>
      <c r="O48" s="105">
        <v>65</v>
      </c>
      <c r="P48" s="51">
        <v>0</v>
      </c>
      <c r="Q48" s="52">
        <v>2</v>
      </c>
      <c r="R48" s="52">
        <v>3</v>
      </c>
      <c r="S48" s="52">
        <v>4</v>
      </c>
      <c r="T48" s="52">
        <v>0</v>
      </c>
      <c r="U48" s="52">
        <v>16</v>
      </c>
      <c r="V48" s="52">
        <v>25</v>
      </c>
      <c r="W48" s="105">
        <v>5</v>
      </c>
      <c r="X48" s="246">
        <v>0</v>
      </c>
      <c r="Y48" s="241">
        <v>8</v>
      </c>
      <c r="Z48" s="51" t="s">
        <v>71</v>
      </c>
      <c r="AA48" s="52" t="s">
        <v>72</v>
      </c>
      <c r="AB48" s="52" t="s">
        <v>73</v>
      </c>
      <c r="AC48" s="52" t="s">
        <v>74</v>
      </c>
      <c r="AD48" s="52" t="s">
        <v>74</v>
      </c>
      <c r="AE48" s="54">
        <v>38.090000000000003</v>
      </c>
      <c r="AF48" s="54">
        <v>41.85</v>
      </c>
      <c r="AG48" s="107">
        <v>47.25</v>
      </c>
      <c r="AH48" s="191"/>
      <c r="AI48" s="55"/>
      <c r="AJ48" s="55">
        <v>46638</v>
      </c>
      <c r="AK48" s="55">
        <v>49853</v>
      </c>
      <c r="AL48" s="55">
        <v>99861</v>
      </c>
      <c r="AM48" s="55">
        <v>103855.52</v>
      </c>
      <c r="AN48" s="55">
        <v>121957.47</v>
      </c>
      <c r="AO48" s="141">
        <v>100875</v>
      </c>
      <c r="AP48" s="191"/>
      <c r="AQ48" s="55"/>
      <c r="AR48" s="55">
        <v>2238</v>
      </c>
      <c r="AS48" s="55">
        <v>5339</v>
      </c>
      <c r="AT48" s="55">
        <v>18393</v>
      </c>
      <c r="AU48" s="55">
        <v>25475.35</v>
      </c>
      <c r="AV48" s="55">
        <v>3791</v>
      </c>
      <c r="AW48" s="56">
        <v>6524</v>
      </c>
      <c r="AX48" s="255">
        <v>22129</v>
      </c>
      <c r="AY48" s="197"/>
      <c r="AZ48" s="57"/>
      <c r="BA48" s="57">
        <f>AR48/AJ48</f>
        <v>4.798662035250225E-2</v>
      </c>
      <c r="BB48" s="57">
        <f>AS48/AK48</f>
        <v>0.10709485888512225</v>
      </c>
      <c r="BC48" s="57">
        <f>AT48/AL48</f>
        <v>0.18418601856580646</v>
      </c>
      <c r="BD48" s="57">
        <f t="shared" si="91"/>
        <v>0.24529606129746398</v>
      </c>
      <c r="BE48" s="57">
        <f t="shared" si="91"/>
        <v>3.1084606789563606E-2</v>
      </c>
      <c r="BF48" s="136">
        <f t="shared" si="91"/>
        <v>6.4674101610904589E-2</v>
      </c>
      <c r="BG48" s="51" t="s">
        <v>188</v>
      </c>
      <c r="BH48" s="59">
        <f t="shared" ref="BH48:BM49" si="92">(AZ48-AY48)*100</f>
        <v>0</v>
      </c>
      <c r="BI48" s="59">
        <f t="shared" si="92"/>
        <v>4.7986620352502252</v>
      </c>
      <c r="BJ48" s="59">
        <f t="shared" si="92"/>
        <v>5.9108238532620003</v>
      </c>
      <c r="BK48" s="59">
        <f t="shared" si="92"/>
        <v>7.7091159680684207</v>
      </c>
      <c r="BL48" s="59">
        <f t="shared" si="92"/>
        <v>6.1110042731657517</v>
      </c>
      <c r="BM48" s="59">
        <f t="shared" si="92"/>
        <v>-21.421145450790039</v>
      </c>
      <c r="BN48" s="144">
        <f t="shared" si="76"/>
        <v>3.3589494821340979</v>
      </c>
      <c r="BO48" s="197">
        <f t="shared" si="90"/>
        <v>8.8235294117647065E-2</v>
      </c>
      <c r="BP48" s="57">
        <f t="shared" si="90"/>
        <v>2.3255813953488372E-2</v>
      </c>
      <c r="BQ48" s="57">
        <f t="shared" si="90"/>
        <v>0</v>
      </c>
      <c r="BR48" s="57">
        <f>U48/M48</f>
        <v>0.18181818181818182</v>
      </c>
      <c r="BS48" s="57">
        <f>V48/N48</f>
        <v>0.23364485981308411</v>
      </c>
      <c r="BT48" s="58">
        <f t="shared" si="61"/>
        <v>7.6923076923076927E-2</v>
      </c>
      <c r="BU48" s="124">
        <f t="shared" si="62"/>
        <v>0</v>
      </c>
      <c r="BV48" s="124">
        <f t="shared" si="63"/>
        <v>0.12307692307692308</v>
      </c>
      <c r="BW48" s="124">
        <f t="shared" si="64"/>
        <v>0.2</v>
      </c>
      <c r="BX48" s="124">
        <f t="shared" si="78"/>
        <v>0.1290322580645161</v>
      </c>
      <c r="BY48" s="291">
        <f t="shared" si="79"/>
        <v>-0.3925233644859813</v>
      </c>
      <c r="BZ48" s="197"/>
      <c r="CA48" s="58"/>
      <c r="CB48" s="197" t="s">
        <v>322</v>
      </c>
      <c r="CC48" s="304"/>
      <c r="CD48" s="328"/>
      <c r="CE48" s="296"/>
      <c r="CF48" s="296"/>
      <c r="CG48" s="304"/>
    </row>
    <row r="49" spans="1:85" x14ac:dyDescent="0.25">
      <c r="A49" s="13">
        <v>57</v>
      </c>
      <c r="B49" s="50" t="s">
        <v>27</v>
      </c>
      <c r="C49" s="51">
        <v>0</v>
      </c>
      <c r="D49" s="52">
        <v>0</v>
      </c>
      <c r="E49" s="52">
        <v>0</v>
      </c>
      <c r="F49" s="52">
        <v>0</v>
      </c>
      <c r="G49" s="52">
        <v>0</v>
      </c>
      <c r="H49" s="53">
        <v>0</v>
      </c>
      <c r="I49" s="241">
        <v>11</v>
      </c>
      <c r="J49" s="51">
        <v>56</v>
      </c>
      <c r="K49" s="52">
        <v>69</v>
      </c>
      <c r="L49" s="52">
        <v>74</v>
      </c>
      <c r="M49" s="52">
        <v>76</v>
      </c>
      <c r="N49" s="52">
        <v>74</v>
      </c>
      <c r="O49" s="105">
        <v>101</v>
      </c>
      <c r="P49" s="51">
        <v>6</v>
      </c>
      <c r="Q49" s="52"/>
      <c r="R49" s="52"/>
      <c r="S49" s="52"/>
      <c r="T49" s="52"/>
      <c r="U49" s="52">
        <v>0</v>
      </c>
      <c r="V49" s="52">
        <v>0</v>
      </c>
      <c r="W49" s="105">
        <v>3</v>
      </c>
      <c r="X49" s="246">
        <v>3</v>
      </c>
      <c r="Y49" s="241">
        <v>0</v>
      </c>
      <c r="Z49" s="51">
        <v>11.63</v>
      </c>
      <c r="AA49" s="52">
        <v>18.059999999999999</v>
      </c>
      <c r="AB49" s="52">
        <v>26.42</v>
      </c>
      <c r="AC49" s="52">
        <v>26.42</v>
      </c>
      <c r="AD49" s="52">
        <v>26.42</v>
      </c>
      <c r="AE49" s="52">
        <v>26.42</v>
      </c>
      <c r="AF49" s="52">
        <v>26.42</v>
      </c>
      <c r="AG49" s="105">
        <v>29.73</v>
      </c>
      <c r="AH49" s="191">
        <v>35172</v>
      </c>
      <c r="AI49" s="55">
        <v>34212</v>
      </c>
      <c r="AJ49" s="55">
        <v>53168</v>
      </c>
      <c r="AK49" s="55">
        <v>66989</v>
      </c>
      <c r="AL49" s="55">
        <v>70927</v>
      </c>
      <c r="AM49" s="55">
        <v>68886</v>
      </c>
      <c r="AN49" s="55">
        <v>67366.720000000001</v>
      </c>
      <c r="AO49" s="141">
        <v>68642.5</v>
      </c>
      <c r="AP49" s="191">
        <v>10467</v>
      </c>
      <c r="AQ49" s="55">
        <v>5068</v>
      </c>
      <c r="AR49" s="55">
        <v>15077</v>
      </c>
      <c r="AS49" s="55">
        <v>20385</v>
      </c>
      <c r="AT49" s="55">
        <v>20412</v>
      </c>
      <c r="AU49" s="55">
        <v>17477</v>
      </c>
      <c r="AV49" s="55">
        <v>13785.84</v>
      </c>
      <c r="AW49" s="56">
        <v>2005.13</v>
      </c>
      <c r="AX49" s="255">
        <v>61763.839999999997</v>
      </c>
      <c r="AY49" s="197">
        <f>AP49/AH49</f>
        <v>0.29759467758444219</v>
      </c>
      <c r="AZ49" s="57">
        <f>AQ49/AI49</f>
        <v>0.14813515725476442</v>
      </c>
      <c r="BA49" s="57">
        <f>AR49/AJ49</f>
        <v>0.28357282575985554</v>
      </c>
      <c r="BB49" s="57">
        <f>AS49/AK49</f>
        <v>0.30430369165086807</v>
      </c>
      <c r="BC49" s="57">
        <f>AT49/AL49</f>
        <v>0.28778885332806969</v>
      </c>
      <c r="BD49" s="57">
        <f t="shared" si="91"/>
        <v>0.25370902650756322</v>
      </c>
      <c r="BE49" s="57">
        <f t="shared" si="91"/>
        <v>0.20463872962792309</v>
      </c>
      <c r="BF49" s="136">
        <f t="shared" si="91"/>
        <v>2.9211202971919731E-2</v>
      </c>
      <c r="BG49" s="51"/>
      <c r="BH49" s="59">
        <f t="shared" si="92"/>
        <v>-14.945952032967776</v>
      </c>
      <c r="BI49" s="59">
        <f t="shared" si="92"/>
        <v>13.543766850509112</v>
      </c>
      <c r="BJ49" s="59">
        <f t="shared" si="92"/>
        <v>2.0730865891012531</v>
      </c>
      <c r="BK49" s="59">
        <f t="shared" si="92"/>
        <v>-1.6514838322798375</v>
      </c>
      <c r="BL49" s="59">
        <f t="shared" si="92"/>
        <v>-3.4079826820506476</v>
      </c>
      <c r="BM49" s="59">
        <f t="shared" si="92"/>
        <v>-4.9070296879640125</v>
      </c>
      <c r="BN49" s="144">
        <f t="shared" si="76"/>
        <v>-17.542752665600336</v>
      </c>
      <c r="BO49" s="197"/>
      <c r="BP49" s="57"/>
      <c r="BQ49" s="57"/>
      <c r="BR49" s="57">
        <f t="shared" ref="BR49:BS54" si="93">U49/M49</f>
        <v>0</v>
      </c>
      <c r="BS49" s="57">
        <f>V49/N49</f>
        <v>0</v>
      </c>
      <c r="BT49" s="58">
        <f t="shared" si="61"/>
        <v>2.9702970297029702E-2</v>
      </c>
      <c r="BU49" s="124">
        <f t="shared" si="62"/>
        <v>2.9702970297029702E-2</v>
      </c>
      <c r="BV49" s="124">
        <f t="shared" si="63"/>
        <v>0</v>
      </c>
      <c r="BW49" s="124">
        <f t="shared" si="64"/>
        <v>5.9405940594059403E-2</v>
      </c>
      <c r="BX49" s="124">
        <f t="shared" si="78"/>
        <v>0.12528387585162751</v>
      </c>
      <c r="BY49" s="291">
        <f t="shared" si="79"/>
        <v>0.36486486486486486</v>
      </c>
      <c r="BZ49" s="197"/>
      <c r="CA49" s="58" t="s">
        <v>322</v>
      </c>
      <c r="CB49" s="197"/>
      <c r="CC49" s="302" t="s">
        <v>322</v>
      </c>
      <c r="CD49" s="326"/>
      <c r="CE49" s="126" t="s">
        <v>322</v>
      </c>
      <c r="CF49" s="126"/>
      <c r="CG49" s="302" t="s">
        <v>322</v>
      </c>
    </row>
    <row r="50" spans="1:85" x14ac:dyDescent="0.25">
      <c r="A50" s="13">
        <v>58</v>
      </c>
      <c r="B50" s="50" t="s">
        <v>175</v>
      </c>
      <c r="C50" s="51">
        <v>0</v>
      </c>
      <c r="D50" s="52">
        <v>0</v>
      </c>
      <c r="E50" s="52">
        <v>0</v>
      </c>
      <c r="F50" s="52">
        <v>0</v>
      </c>
      <c r="G50" s="52"/>
      <c r="H50" s="53"/>
      <c r="I50" s="241"/>
      <c r="J50" s="51">
        <v>0</v>
      </c>
      <c r="K50" s="52">
        <v>16</v>
      </c>
      <c r="L50" s="52">
        <v>19</v>
      </c>
      <c r="M50" s="52">
        <v>16</v>
      </c>
      <c r="N50" s="52"/>
      <c r="O50" s="105"/>
      <c r="P50" s="51"/>
      <c r="Q50" s="52"/>
      <c r="R50" s="52"/>
      <c r="S50" s="52"/>
      <c r="T50" s="52"/>
      <c r="U50" s="52">
        <v>0</v>
      </c>
      <c r="V50" s="52"/>
      <c r="W50" s="105"/>
      <c r="X50" s="246"/>
      <c r="Y50" s="241"/>
      <c r="Z50" s="51"/>
      <c r="AA50" s="52"/>
      <c r="AB50" s="52" t="s">
        <v>81</v>
      </c>
      <c r="AC50" s="52" t="s">
        <v>81</v>
      </c>
      <c r="AD50" s="52" t="s">
        <v>81</v>
      </c>
      <c r="AE50" s="52" t="s">
        <v>81</v>
      </c>
      <c r="AF50" s="52"/>
      <c r="AG50" s="105"/>
      <c r="AH50" s="191"/>
      <c r="AI50" s="55"/>
      <c r="AJ50" s="55"/>
      <c r="AK50" s="55"/>
      <c r="AL50" s="55">
        <v>10661</v>
      </c>
      <c r="AM50" s="55">
        <v>11039</v>
      </c>
      <c r="AN50" s="55"/>
      <c r="AO50" s="141"/>
      <c r="AP50" s="191"/>
      <c r="AQ50" s="55"/>
      <c r="AR50" s="55"/>
      <c r="AS50" s="55"/>
      <c r="AT50" s="55">
        <v>4089</v>
      </c>
      <c r="AU50" s="55">
        <v>1755</v>
      </c>
      <c r="AV50" s="55"/>
      <c r="AW50" s="56"/>
      <c r="AX50" s="255"/>
      <c r="AY50" s="197"/>
      <c r="AZ50" s="57"/>
      <c r="BA50" s="57"/>
      <c r="BB50" s="57"/>
      <c r="BC50" s="57">
        <f t="shared" ref="BC50:BC55" si="94">AT50/AL50</f>
        <v>0.3835475096144827</v>
      </c>
      <c r="BD50" s="57">
        <f t="shared" si="91"/>
        <v>0.15898179182897001</v>
      </c>
      <c r="BE50" s="57"/>
      <c r="BF50" s="136"/>
      <c r="BG50" s="51" t="s">
        <v>188</v>
      </c>
      <c r="BH50" s="59"/>
      <c r="BI50" s="59"/>
      <c r="BJ50" s="59"/>
      <c r="BK50" s="59"/>
      <c r="BL50" s="59"/>
      <c r="BM50" s="59"/>
      <c r="BN50" s="144"/>
      <c r="BO50" s="197"/>
      <c r="BP50" s="57">
        <f t="shared" ref="BP50:BQ55" si="95">S50/K50</f>
        <v>0</v>
      </c>
      <c r="BQ50" s="57">
        <f t="shared" si="95"/>
        <v>0</v>
      </c>
      <c r="BR50" s="57">
        <f t="shared" si="93"/>
        <v>0</v>
      </c>
      <c r="BS50" s="57"/>
      <c r="BT50" s="58"/>
      <c r="BU50" s="124"/>
      <c r="BV50" s="124"/>
      <c r="BW50" s="124"/>
      <c r="BX50" s="124"/>
      <c r="BY50" s="291"/>
      <c r="BZ50" s="197"/>
      <c r="CA50" s="58" t="s">
        <v>322</v>
      </c>
      <c r="CB50" s="197"/>
      <c r="CC50" s="302"/>
      <c r="CD50" s="326"/>
      <c r="CE50" s="126"/>
      <c r="CF50" s="126"/>
      <c r="CG50" s="302"/>
    </row>
    <row r="51" spans="1:85" x14ac:dyDescent="0.25">
      <c r="A51" s="13">
        <v>59</v>
      </c>
      <c r="B51" s="50" t="s">
        <v>198</v>
      </c>
      <c r="C51" s="51">
        <v>0</v>
      </c>
      <c r="D51" s="52">
        <v>0</v>
      </c>
      <c r="E51" s="52">
        <v>0</v>
      </c>
      <c r="F51" s="52">
        <v>0</v>
      </c>
      <c r="G51" s="52">
        <v>0</v>
      </c>
      <c r="H51" s="53">
        <v>0</v>
      </c>
      <c r="I51" s="241">
        <v>9</v>
      </c>
      <c r="J51" s="51">
        <v>4</v>
      </c>
      <c r="K51" s="52">
        <v>8</v>
      </c>
      <c r="L51" s="52">
        <v>17</v>
      </c>
      <c r="M51" s="52">
        <v>25</v>
      </c>
      <c r="N51" s="52">
        <v>30</v>
      </c>
      <c r="O51" s="105">
        <v>29</v>
      </c>
      <c r="P51" s="51">
        <v>5</v>
      </c>
      <c r="Q51" s="52">
        <v>0</v>
      </c>
      <c r="R51" s="52">
        <v>0</v>
      </c>
      <c r="S51" s="52">
        <v>0</v>
      </c>
      <c r="T51" s="52">
        <v>0</v>
      </c>
      <c r="U51" s="52">
        <v>0</v>
      </c>
      <c r="V51" s="52">
        <v>0</v>
      </c>
      <c r="W51" s="105">
        <v>5</v>
      </c>
      <c r="X51" s="246">
        <v>0</v>
      </c>
      <c r="Y51" s="241">
        <v>0</v>
      </c>
      <c r="Z51" s="51">
        <f>(16.32+21.32)/2</f>
        <v>18.82</v>
      </c>
      <c r="AA51" s="52">
        <f>(21.32+25.76)/2</f>
        <v>23.54</v>
      </c>
      <c r="AB51" s="52">
        <f>(25.76+35.29)/2</f>
        <v>30.524999999999999</v>
      </c>
      <c r="AC51" s="52">
        <v>35.29</v>
      </c>
      <c r="AD51" s="52">
        <v>28.82</v>
      </c>
      <c r="AE51" s="52">
        <v>28.82</v>
      </c>
      <c r="AF51" s="52">
        <v>41.69</v>
      </c>
      <c r="AG51" s="105">
        <v>41.69</v>
      </c>
      <c r="AH51" s="191">
        <v>16523</v>
      </c>
      <c r="AI51" s="55">
        <v>23452</v>
      </c>
      <c r="AJ51" s="55">
        <v>26645</v>
      </c>
      <c r="AK51" s="55">
        <v>31417</v>
      </c>
      <c r="AL51" s="55">
        <v>32242</v>
      </c>
      <c r="AM51" s="55">
        <v>33235</v>
      </c>
      <c r="AN51" s="55">
        <v>29882</v>
      </c>
      <c r="AO51" s="141">
        <v>35811</v>
      </c>
      <c r="AP51" s="191">
        <v>901</v>
      </c>
      <c r="AQ51" s="55">
        <v>795</v>
      </c>
      <c r="AR51" s="55">
        <v>561</v>
      </c>
      <c r="AS51" s="55">
        <v>1828</v>
      </c>
      <c r="AT51" s="55">
        <v>3716</v>
      </c>
      <c r="AU51" s="55">
        <v>4303</v>
      </c>
      <c r="AV51" s="55">
        <v>5782</v>
      </c>
      <c r="AW51" s="56">
        <v>7982</v>
      </c>
      <c r="AX51" s="255">
        <v>10382</v>
      </c>
      <c r="AY51" s="197">
        <f t="shared" ref="AY51:BB55" si="96">AP51/AH51</f>
        <v>5.4530049022574592E-2</v>
      </c>
      <c r="AZ51" s="57">
        <f t="shared" si="96"/>
        <v>3.3899027801466829E-2</v>
      </c>
      <c r="BA51" s="57">
        <f t="shared" si="96"/>
        <v>2.1054606868080316E-2</v>
      </c>
      <c r="BB51" s="57">
        <f t="shared" si="96"/>
        <v>5.8185059044466372E-2</v>
      </c>
      <c r="BC51" s="57">
        <f t="shared" si="94"/>
        <v>0.11525339619130327</v>
      </c>
      <c r="BD51" s="57">
        <f t="shared" si="91"/>
        <v>0.12947194222957725</v>
      </c>
      <c r="BE51" s="57">
        <f t="shared" si="91"/>
        <v>0.19349441135131518</v>
      </c>
      <c r="BF51" s="136">
        <f t="shared" si="91"/>
        <v>0.22289240736086677</v>
      </c>
      <c r="BG51" s="51" t="s">
        <v>188</v>
      </c>
      <c r="BH51" s="59">
        <f t="shared" ref="BH51:BM55" si="97">(AZ51-AY51)*100</f>
        <v>-2.0631021221107764</v>
      </c>
      <c r="BI51" s="59">
        <f t="shared" si="97"/>
        <v>-1.2844420933386513</v>
      </c>
      <c r="BJ51" s="59">
        <f t="shared" si="97"/>
        <v>3.7130452176386051</v>
      </c>
      <c r="BK51" s="59">
        <f t="shared" si="97"/>
        <v>5.7068337146836896</v>
      </c>
      <c r="BL51" s="59">
        <f t="shared" si="97"/>
        <v>1.421854603827398</v>
      </c>
      <c r="BM51" s="59">
        <f t="shared" si="97"/>
        <v>6.4022469121737924</v>
      </c>
      <c r="BN51" s="144">
        <f t="shared" si="76"/>
        <v>2.9397996009551592</v>
      </c>
      <c r="BO51" s="197">
        <f t="shared" ref="BO51:BO55" si="98">R51/J51</f>
        <v>0</v>
      </c>
      <c r="BP51" s="57">
        <f t="shared" si="95"/>
        <v>0</v>
      </c>
      <c r="BQ51" s="57">
        <f t="shared" si="95"/>
        <v>0</v>
      </c>
      <c r="BR51" s="57">
        <f t="shared" si="93"/>
        <v>0</v>
      </c>
      <c r="BS51" s="57">
        <f t="shared" si="93"/>
        <v>0</v>
      </c>
      <c r="BT51" s="58">
        <f t="shared" si="61"/>
        <v>0.17241379310344829</v>
      </c>
      <c r="BU51" s="124">
        <f t="shared" si="62"/>
        <v>0</v>
      </c>
      <c r="BV51" s="124">
        <f t="shared" si="63"/>
        <v>0</v>
      </c>
      <c r="BW51" s="124">
        <f t="shared" si="64"/>
        <v>0.17241379310344829</v>
      </c>
      <c r="BX51" s="124">
        <f t="shared" si="78"/>
        <v>0</v>
      </c>
      <c r="BY51" s="291">
        <f t="shared" si="79"/>
        <v>-3.3333333333333333E-2</v>
      </c>
      <c r="BZ51" s="197"/>
      <c r="CA51" s="58" t="s">
        <v>322</v>
      </c>
      <c r="CB51" s="197"/>
      <c r="CC51" s="302" t="s">
        <v>322</v>
      </c>
      <c r="CD51" s="326"/>
      <c r="CE51" s="126" t="s">
        <v>322</v>
      </c>
      <c r="CF51" s="126"/>
      <c r="CG51" s="302" t="s">
        <v>322</v>
      </c>
    </row>
    <row r="52" spans="1:85" x14ac:dyDescent="0.25">
      <c r="A52" s="13">
        <v>59</v>
      </c>
      <c r="B52" s="50" t="s">
        <v>199</v>
      </c>
      <c r="C52" s="51">
        <v>0</v>
      </c>
      <c r="D52" s="52">
        <v>0</v>
      </c>
      <c r="E52" s="52">
        <v>0</v>
      </c>
      <c r="F52" s="52">
        <v>0</v>
      </c>
      <c r="G52" s="52">
        <v>0</v>
      </c>
      <c r="H52" s="53">
        <v>0</v>
      </c>
      <c r="I52" s="241">
        <v>20</v>
      </c>
      <c r="J52" s="51">
        <v>59</v>
      </c>
      <c r="K52" s="52">
        <v>77</v>
      </c>
      <c r="L52" s="52">
        <v>84</v>
      </c>
      <c r="M52" s="52">
        <v>90</v>
      </c>
      <c r="N52" s="52">
        <v>80</v>
      </c>
      <c r="O52" s="105">
        <v>80</v>
      </c>
      <c r="P52" s="51">
        <v>0</v>
      </c>
      <c r="Q52" s="52">
        <v>0</v>
      </c>
      <c r="R52" s="52">
        <v>0</v>
      </c>
      <c r="S52" s="52">
        <v>12</v>
      </c>
      <c r="T52" s="52">
        <v>2</v>
      </c>
      <c r="U52" s="52">
        <v>20</v>
      </c>
      <c r="V52" s="52">
        <v>25</v>
      </c>
      <c r="W52" s="105">
        <v>18</v>
      </c>
      <c r="X52" s="246">
        <v>0</v>
      </c>
      <c r="Y52" s="241">
        <v>42</v>
      </c>
      <c r="Z52" s="51">
        <v>15.75</v>
      </c>
      <c r="AA52" s="52">
        <v>15.75</v>
      </c>
      <c r="AB52" s="52">
        <v>25.26</v>
      </c>
      <c r="AC52" s="52">
        <v>25.26</v>
      </c>
      <c r="AD52" s="52">
        <v>25.26</v>
      </c>
      <c r="AE52" s="52">
        <v>25.26</v>
      </c>
      <c r="AF52" s="52">
        <v>25.26</v>
      </c>
      <c r="AG52" s="105">
        <v>25.26</v>
      </c>
      <c r="AH52" s="191">
        <v>28633</v>
      </c>
      <c r="AI52" s="55">
        <v>39359</v>
      </c>
      <c r="AJ52" s="55">
        <v>51893</v>
      </c>
      <c r="AK52" s="55">
        <v>55527</v>
      </c>
      <c r="AL52" s="55">
        <v>49815</v>
      </c>
      <c r="AM52" s="55">
        <v>61915</v>
      </c>
      <c r="AN52" s="55">
        <v>63051</v>
      </c>
      <c r="AO52" s="141">
        <v>69850</v>
      </c>
      <c r="AP52" s="191">
        <v>3293</v>
      </c>
      <c r="AQ52" s="55">
        <v>3703</v>
      </c>
      <c r="AR52" s="55">
        <v>6051</v>
      </c>
      <c r="AS52" s="55">
        <v>14620</v>
      </c>
      <c r="AT52" s="55">
        <v>21105</v>
      </c>
      <c r="AU52" s="55">
        <v>23260</v>
      </c>
      <c r="AV52" s="55">
        <v>8195</v>
      </c>
      <c r="AW52" s="56">
        <v>7850</v>
      </c>
      <c r="AX52" s="255">
        <v>30266</v>
      </c>
      <c r="AY52" s="197">
        <f t="shared" si="96"/>
        <v>0.11500715957112423</v>
      </c>
      <c r="AZ52" s="57">
        <f t="shared" si="96"/>
        <v>9.4082674864706922E-2</v>
      </c>
      <c r="BA52" s="57">
        <f t="shared" si="96"/>
        <v>0.11660532249050931</v>
      </c>
      <c r="BB52" s="57">
        <f t="shared" si="96"/>
        <v>0.26329533380157399</v>
      </c>
      <c r="BC52" s="57">
        <f t="shared" si="94"/>
        <v>0.42366757000903343</v>
      </c>
      <c r="BD52" s="57">
        <f t="shared" si="91"/>
        <v>0.37567633045304044</v>
      </c>
      <c r="BE52" s="57">
        <f t="shared" si="91"/>
        <v>0.12997414791200773</v>
      </c>
      <c r="BF52" s="136">
        <f t="shared" si="91"/>
        <v>0.11238367931281316</v>
      </c>
      <c r="BG52" s="51" t="s">
        <v>188</v>
      </c>
      <c r="BH52" s="59">
        <f t="shared" si="97"/>
        <v>-2.0924484706417306</v>
      </c>
      <c r="BI52" s="59">
        <f t="shared" si="97"/>
        <v>2.2522647625802388</v>
      </c>
      <c r="BJ52" s="59">
        <f t="shared" si="97"/>
        <v>14.669001131106468</v>
      </c>
      <c r="BK52" s="59">
        <f t="shared" si="97"/>
        <v>16.037223620745944</v>
      </c>
      <c r="BL52" s="59">
        <f t="shared" si="97"/>
        <v>-4.7991239555992991</v>
      </c>
      <c r="BM52" s="59">
        <f t="shared" si="97"/>
        <v>-24.570218254103271</v>
      </c>
      <c r="BN52" s="144">
        <f t="shared" si="76"/>
        <v>-1.7590468599194566</v>
      </c>
      <c r="BO52" s="197">
        <f t="shared" si="98"/>
        <v>0</v>
      </c>
      <c r="BP52" s="57">
        <f t="shared" si="95"/>
        <v>0.15584415584415584</v>
      </c>
      <c r="BQ52" s="57">
        <f t="shared" si="95"/>
        <v>2.3809523809523808E-2</v>
      </c>
      <c r="BR52" s="57">
        <f t="shared" si="93"/>
        <v>0.22222222222222221</v>
      </c>
      <c r="BS52" s="57">
        <f t="shared" si="93"/>
        <v>0.3125</v>
      </c>
      <c r="BT52" s="58">
        <f t="shared" si="61"/>
        <v>0.22500000000000001</v>
      </c>
      <c r="BU52" s="124">
        <f t="shared" si="62"/>
        <v>0</v>
      </c>
      <c r="BV52" s="124">
        <f t="shared" si="63"/>
        <v>0.52500000000000002</v>
      </c>
      <c r="BW52" s="124">
        <f t="shared" si="64"/>
        <v>0.75</v>
      </c>
      <c r="BX52" s="124">
        <f t="shared" si="78"/>
        <v>0</v>
      </c>
      <c r="BY52" s="291">
        <f t="shared" si="79"/>
        <v>0</v>
      </c>
      <c r="BZ52" s="197" t="s">
        <v>322</v>
      </c>
      <c r="CA52" s="58"/>
      <c r="CB52" s="197"/>
      <c r="CC52" s="302" t="s">
        <v>322</v>
      </c>
      <c r="CD52" s="326" t="s">
        <v>322</v>
      </c>
      <c r="CE52" s="126"/>
      <c r="CF52" s="126"/>
      <c r="CG52" s="302" t="s">
        <v>322</v>
      </c>
    </row>
    <row r="53" spans="1:85" x14ac:dyDescent="0.25">
      <c r="A53" s="13">
        <v>59</v>
      </c>
      <c r="B53" s="50" t="s">
        <v>200</v>
      </c>
      <c r="C53" s="51">
        <v>10</v>
      </c>
      <c r="D53" s="52">
        <v>10</v>
      </c>
      <c r="E53" s="52">
        <v>10</v>
      </c>
      <c r="F53" s="52">
        <v>0</v>
      </c>
      <c r="G53" s="52">
        <v>10</v>
      </c>
      <c r="H53" s="53">
        <v>0</v>
      </c>
      <c r="I53" s="241">
        <v>25</v>
      </c>
      <c r="J53" s="51">
        <v>29</v>
      </c>
      <c r="K53" s="52">
        <v>51</v>
      </c>
      <c r="L53" s="52">
        <v>55</v>
      </c>
      <c r="M53" s="52">
        <v>49</v>
      </c>
      <c r="N53" s="52">
        <v>43</v>
      </c>
      <c r="O53" s="105">
        <v>41</v>
      </c>
      <c r="P53" s="51">
        <v>10</v>
      </c>
      <c r="Q53" s="52">
        <v>3</v>
      </c>
      <c r="R53" s="52">
        <v>7</v>
      </c>
      <c r="S53" s="52">
        <v>9</v>
      </c>
      <c r="T53" s="52">
        <v>7</v>
      </c>
      <c r="U53" s="52">
        <v>7</v>
      </c>
      <c r="V53" s="52">
        <v>12</v>
      </c>
      <c r="W53" s="105">
        <v>5</v>
      </c>
      <c r="X53" s="246">
        <v>6</v>
      </c>
      <c r="Y53" s="241">
        <v>1</v>
      </c>
      <c r="Z53" s="51"/>
      <c r="AA53" s="52">
        <v>19.03</v>
      </c>
      <c r="AB53" s="52">
        <v>20.53</v>
      </c>
      <c r="AC53" s="52">
        <v>29.23</v>
      </c>
      <c r="AD53" s="52">
        <v>29.23</v>
      </c>
      <c r="AE53" s="52">
        <v>29.23</v>
      </c>
      <c r="AF53" s="52">
        <v>29.82</v>
      </c>
      <c r="AG53" s="105">
        <v>29.82</v>
      </c>
      <c r="AH53" s="191">
        <v>32759</v>
      </c>
      <c r="AI53" s="55">
        <v>37396</v>
      </c>
      <c r="AJ53" s="55">
        <v>42828</v>
      </c>
      <c r="AK53" s="55">
        <v>45019</v>
      </c>
      <c r="AL53" s="55">
        <v>44324</v>
      </c>
      <c r="AM53" s="55">
        <v>41665</v>
      </c>
      <c r="AN53" s="55">
        <v>43621</v>
      </c>
      <c r="AO53" s="141">
        <v>46837</v>
      </c>
      <c r="AP53" s="191">
        <v>4201</v>
      </c>
      <c r="AQ53" s="55">
        <v>2369</v>
      </c>
      <c r="AR53" s="55">
        <v>4366</v>
      </c>
      <c r="AS53" s="55">
        <v>7919</v>
      </c>
      <c r="AT53" s="55">
        <v>14218</v>
      </c>
      <c r="AU53" s="55">
        <v>9856</v>
      </c>
      <c r="AV53" s="55">
        <v>14378</v>
      </c>
      <c r="AW53" s="56">
        <v>3092</v>
      </c>
      <c r="AX53" s="255">
        <v>15406</v>
      </c>
      <c r="AY53" s="197">
        <f t="shared" si="96"/>
        <v>0.12823956775237338</v>
      </c>
      <c r="AZ53" s="57">
        <f t="shared" si="96"/>
        <v>6.3349021285699011E-2</v>
      </c>
      <c r="BA53" s="57">
        <f t="shared" si="96"/>
        <v>0.10194265433828337</v>
      </c>
      <c r="BB53" s="57">
        <f t="shared" si="96"/>
        <v>0.1759035074079833</v>
      </c>
      <c r="BC53" s="57">
        <f t="shared" si="94"/>
        <v>0.3207742983485245</v>
      </c>
      <c r="BD53" s="57">
        <f t="shared" si="91"/>
        <v>0.23655346213848555</v>
      </c>
      <c r="BE53" s="57">
        <f t="shared" si="91"/>
        <v>0.32961188418422321</v>
      </c>
      <c r="BF53" s="136">
        <f t="shared" si="91"/>
        <v>6.6016183786322777E-2</v>
      </c>
      <c r="BG53" s="51" t="s">
        <v>188</v>
      </c>
      <c r="BH53" s="59">
        <f t="shared" si="97"/>
        <v>-6.4890546466674373</v>
      </c>
      <c r="BI53" s="59">
        <f t="shared" si="97"/>
        <v>3.8593633052584355</v>
      </c>
      <c r="BJ53" s="59">
        <f t="shared" si="97"/>
        <v>7.3960853069699937</v>
      </c>
      <c r="BK53" s="59">
        <f t="shared" si="97"/>
        <v>14.487079094054121</v>
      </c>
      <c r="BL53" s="59">
        <f t="shared" si="97"/>
        <v>-8.4220836210038961</v>
      </c>
      <c r="BM53" s="59">
        <f>(BE53-BD53)*100</f>
        <v>9.3058422045737661</v>
      </c>
      <c r="BN53" s="144">
        <f t="shared" si="76"/>
        <v>-26.359570039790043</v>
      </c>
      <c r="BO53" s="197">
        <f t="shared" si="98"/>
        <v>0.2413793103448276</v>
      </c>
      <c r="BP53" s="57">
        <f t="shared" si="95"/>
        <v>0.17647058823529413</v>
      </c>
      <c r="BQ53" s="57">
        <f t="shared" si="95"/>
        <v>0.12727272727272726</v>
      </c>
      <c r="BR53" s="57">
        <f t="shared" si="93"/>
        <v>0.14285714285714285</v>
      </c>
      <c r="BS53" s="57">
        <f t="shared" si="93"/>
        <v>0.27906976744186046</v>
      </c>
      <c r="BT53" s="58">
        <f t="shared" si="61"/>
        <v>0.12195121951219512</v>
      </c>
      <c r="BU53" s="124">
        <f t="shared" si="62"/>
        <v>0.14634146341463414</v>
      </c>
      <c r="BV53" s="124">
        <f t="shared" si="63"/>
        <v>2.4390243902439025E-2</v>
      </c>
      <c r="BW53" s="124">
        <f t="shared" si="64"/>
        <v>0.29268292682926828</v>
      </c>
      <c r="BX53" s="124">
        <f t="shared" si="78"/>
        <v>0</v>
      </c>
      <c r="BY53" s="291">
        <f t="shared" si="79"/>
        <v>-4.6511627906976744E-2</v>
      </c>
      <c r="BZ53" s="197" t="s">
        <v>322</v>
      </c>
      <c r="CA53" s="58"/>
      <c r="CB53" s="197"/>
      <c r="CC53" s="302" t="s">
        <v>322</v>
      </c>
      <c r="CD53" s="326"/>
      <c r="CE53" s="126" t="s">
        <v>322</v>
      </c>
      <c r="CF53" s="126"/>
      <c r="CG53" s="302" t="s">
        <v>322</v>
      </c>
    </row>
    <row r="54" spans="1:85" x14ac:dyDescent="0.25">
      <c r="A54" s="13">
        <v>59</v>
      </c>
      <c r="B54" s="50" t="s">
        <v>201</v>
      </c>
      <c r="C54" s="51">
        <v>0</v>
      </c>
      <c r="D54" s="52">
        <v>0</v>
      </c>
      <c r="E54" s="52">
        <v>0</v>
      </c>
      <c r="F54" s="52">
        <v>0</v>
      </c>
      <c r="G54" s="52">
        <v>0</v>
      </c>
      <c r="H54" s="53">
        <v>0</v>
      </c>
      <c r="I54" s="241">
        <v>16</v>
      </c>
      <c r="J54" s="51">
        <v>38</v>
      </c>
      <c r="K54" s="52">
        <v>30</v>
      </c>
      <c r="L54" s="52">
        <v>34</v>
      </c>
      <c r="M54" s="52">
        <v>24</v>
      </c>
      <c r="N54" s="52">
        <v>21</v>
      </c>
      <c r="O54" s="105">
        <v>32</v>
      </c>
      <c r="P54" s="51">
        <v>0</v>
      </c>
      <c r="Q54" s="52">
        <v>0</v>
      </c>
      <c r="R54" s="52">
        <v>0</v>
      </c>
      <c r="S54" s="52">
        <v>0</v>
      </c>
      <c r="T54" s="52">
        <v>0</v>
      </c>
      <c r="U54" s="52">
        <v>0</v>
      </c>
      <c r="V54" s="52">
        <v>0</v>
      </c>
      <c r="W54" s="105">
        <v>0</v>
      </c>
      <c r="X54" s="246">
        <v>0</v>
      </c>
      <c r="Y54" s="241">
        <v>5</v>
      </c>
      <c r="Z54" s="51" t="s">
        <v>107</v>
      </c>
      <c r="AA54" s="52" t="s">
        <v>107</v>
      </c>
      <c r="AB54" s="52" t="s">
        <v>174</v>
      </c>
      <c r="AC54" s="52" t="s">
        <v>108</v>
      </c>
      <c r="AD54" s="52" t="s">
        <v>114</v>
      </c>
      <c r="AE54" s="52" t="s">
        <v>114</v>
      </c>
      <c r="AF54" s="52" t="s">
        <v>114</v>
      </c>
      <c r="AG54" s="52" t="s">
        <v>114</v>
      </c>
      <c r="AH54" s="191">
        <v>11923</v>
      </c>
      <c r="AI54" s="55">
        <v>15487</v>
      </c>
      <c r="AJ54" s="55">
        <v>17869</v>
      </c>
      <c r="AK54" s="55">
        <v>20787</v>
      </c>
      <c r="AL54" s="55">
        <v>31348</v>
      </c>
      <c r="AM54" s="55">
        <v>34599</v>
      </c>
      <c r="AN54" s="55">
        <v>29121</v>
      </c>
      <c r="AO54" s="141">
        <v>36010</v>
      </c>
      <c r="AP54" s="191">
        <v>8250</v>
      </c>
      <c r="AQ54" s="55">
        <v>7950</v>
      </c>
      <c r="AR54" s="55">
        <v>7740</v>
      </c>
      <c r="AS54" s="55">
        <v>7860</v>
      </c>
      <c r="AT54" s="55">
        <v>9945</v>
      </c>
      <c r="AU54" s="55">
        <v>6417</v>
      </c>
      <c r="AV54" s="55">
        <v>4716</v>
      </c>
      <c r="AW54" s="56">
        <v>6790</v>
      </c>
      <c r="AX54" s="255">
        <v>13609</v>
      </c>
      <c r="AY54" s="197">
        <f t="shared" si="96"/>
        <v>0.69193994799966452</v>
      </c>
      <c r="AZ54" s="57">
        <f t="shared" si="96"/>
        <v>0.51333376380189832</v>
      </c>
      <c r="BA54" s="57">
        <f t="shared" si="96"/>
        <v>0.43315238681515472</v>
      </c>
      <c r="BB54" s="57">
        <f t="shared" si="96"/>
        <v>0.37812094097272336</v>
      </c>
      <c r="BC54" s="57">
        <f t="shared" si="94"/>
        <v>0.31724511930585686</v>
      </c>
      <c r="BD54" s="57">
        <f t="shared" si="91"/>
        <v>0.18546778808636089</v>
      </c>
      <c r="BE54" s="57">
        <f t="shared" si="91"/>
        <v>0.16194498815287936</v>
      </c>
      <c r="BF54" s="136">
        <f t="shared" si="91"/>
        <v>0.18855873368508747</v>
      </c>
      <c r="BG54" s="51" t="s">
        <v>188</v>
      </c>
      <c r="BH54" s="59">
        <f t="shared" si="97"/>
        <v>-17.860618419776621</v>
      </c>
      <c r="BI54" s="59">
        <f t="shared" si="97"/>
        <v>-8.0181376986743604</v>
      </c>
      <c r="BJ54" s="59">
        <f t="shared" si="97"/>
        <v>-5.5031445842431364</v>
      </c>
      <c r="BK54" s="59">
        <f t="shared" si="97"/>
        <v>-6.0875821666866505</v>
      </c>
      <c r="BL54" s="59">
        <f t="shared" si="97"/>
        <v>-13.177733121949597</v>
      </c>
      <c r="BM54" s="59">
        <f>(BE54-BD54)*100</f>
        <v>-2.3522799933481524</v>
      </c>
      <c r="BN54" s="144">
        <f t="shared" si="76"/>
        <v>2.6613745532208104</v>
      </c>
      <c r="BO54" s="197">
        <f t="shared" si="98"/>
        <v>0</v>
      </c>
      <c r="BP54" s="57">
        <f t="shared" si="95"/>
        <v>0</v>
      </c>
      <c r="BQ54" s="57">
        <f t="shared" si="95"/>
        <v>0</v>
      </c>
      <c r="BR54" s="57">
        <f t="shared" si="93"/>
        <v>0</v>
      </c>
      <c r="BS54" s="57">
        <f t="shared" si="93"/>
        <v>0</v>
      </c>
      <c r="BT54" s="58">
        <f t="shared" si="61"/>
        <v>0</v>
      </c>
      <c r="BU54" s="124">
        <f t="shared" si="62"/>
        <v>0</v>
      </c>
      <c r="BV54" s="124">
        <f t="shared" si="63"/>
        <v>0.15625</v>
      </c>
      <c r="BW54" s="124">
        <f t="shared" si="64"/>
        <v>0.15625</v>
      </c>
      <c r="BX54" s="124"/>
      <c r="BY54" s="291">
        <f t="shared" si="79"/>
        <v>0.52380952380952384</v>
      </c>
      <c r="BZ54" s="197"/>
      <c r="CA54" s="58" t="s">
        <v>322</v>
      </c>
      <c r="CB54" s="197"/>
      <c r="CC54" s="302" t="s">
        <v>322</v>
      </c>
      <c r="CD54" s="326"/>
      <c r="CE54" s="126" t="s">
        <v>322</v>
      </c>
      <c r="CF54" s="126"/>
      <c r="CG54" s="302" t="s">
        <v>322</v>
      </c>
    </row>
    <row r="55" spans="1:85" x14ac:dyDescent="0.25">
      <c r="A55" s="13">
        <v>59</v>
      </c>
      <c r="B55" s="50" t="s">
        <v>204</v>
      </c>
      <c r="C55" s="51">
        <v>0</v>
      </c>
      <c r="D55" s="52">
        <v>0</v>
      </c>
      <c r="E55" s="52">
        <v>0</v>
      </c>
      <c r="F55" s="52">
        <v>0</v>
      </c>
      <c r="G55" s="52">
        <v>0</v>
      </c>
      <c r="H55" s="53">
        <v>0</v>
      </c>
      <c r="I55" s="241">
        <v>7</v>
      </c>
      <c r="J55" s="51">
        <v>100</v>
      </c>
      <c r="K55" s="52">
        <v>897</v>
      </c>
      <c r="L55" s="52">
        <v>123</v>
      </c>
      <c r="M55" s="52">
        <v>36</v>
      </c>
      <c r="N55" s="52">
        <v>35</v>
      </c>
      <c r="O55" s="105">
        <v>55</v>
      </c>
      <c r="P55" s="51">
        <v>0</v>
      </c>
      <c r="Q55" s="52">
        <v>0</v>
      </c>
      <c r="R55" s="52">
        <v>0</v>
      </c>
      <c r="S55" s="52">
        <v>0</v>
      </c>
      <c r="T55" s="52">
        <v>11</v>
      </c>
      <c r="U55" s="52">
        <v>11</v>
      </c>
      <c r="V55" s="52">
        <v>15</v>
      </c>
      <c r="W55" s="105">
        <v>9</v>
      </c>
      <c r="X55" s="246">
        <v>10</v>
      </c>
      <c r="Y55" s="241">
        <v>2</v>
      </c>
      <c r="Z55" s="51"/>
      <c r="AA55" s="52" t="s">
        <v>120</v>
      </c>
      <c r="AB55" s="52" t="s">
        <v>120</v>
      </c>
      <c r="AC55" s="52" t="s">
        <v>84</v>
      </c>
      <c r="AD55" s="52">
        <v>28.01</v>
      </c>
      <c r="AE55" s="52">
        <v>28.01</v>
      </c>
      <c r="AF55" s="52">
        <v>28.01</v>
      </c>
      <c r="AG55" s="105">
        <v>28.01</v>
      </c>
      <c r="AH55" s="191"/>
      <c r="AI55" s="55">
        <v>10671</v>
      </c>
      <c r="AJ55" s="55">
        <v>29837</v>
      </c>
      <c r="AK55" s="55">
        <v>35342</v>
      </c>
      <c r="AL55" s="55">
        <v>41318</v>
      </c>
      <c r="AM55" s="55">
        <v>49972</v>
      </c>
      <c r="AN55" s="55">
        <v>45685</v>
      </c>
      <c r="AO55" s="141">
        <v>47331</v>
      </c>
      <c r="AP55" s="191"/>
      <c r="AQ55" s="55">
        <v>1345</v>
      </c>
      <c r="AR55" s="55">
        <v>3232</v>
      </c>
      <c r="AS55" s="55">
        <v>8565</v>
      </c>
      <c r="AT55" s="55">
        <v>13550</v>
      </c>
      <c r="AU55" s="55">
        <v>19400</v>
      </c>
      <c r="AV55" s="55">
        <v>8503</v>
      </c>
      <c r="AW55" s="56">
        <v>7071</v>
      </c>
      <c r="AX55" s="255">
        <v>25322</v>
      </c>
      <c r="AY55" s="197"/>
      <c r="AZ55" s="57">
        <f t="shared" si="96"/>
        <v>0.126042545216006</v>
      </c>
      <c r="BA55" s="57">
        <f t="shared" si="96"/>
        <v>0.10832188222676542</v>
      </c>
      <c r="BB55" s="57">
        <f t="shared" si="96"/>
        <v>0.24234621696564992</v>
      </c>
      <c r="BC55" s="57">
        <f t="shared" si="94"/>
        <v>0.3279442373783823</v>
      </c>
      <c r="BD55" s="57">
        <f t="shared" si="91"/>
        <v>0.38821740174497721</v>
      </c>
      <c r="BE55" s="57">
        <f t="shared" si="91"/>
        <v>0.18612235963664223</v>
      </c>
      <c r="BF55" s="136">
        <f t="shared" si="91"/>
        <v>0.1493946884705584</v>
      </c>
      <c r="BG55" s="51" t="s">
        <v>188</v>
      </c>
      <c r="BH55" s="59"/>
      <c r="BI55" s="59">
        <f t="shared" si="97"/>
        <v>-1.7720662989240576</v>
      </c>
      <c r="BJ55" s="59">
        <f t="shared" si="97"/>
        <v>13.402433473888451</v>
      </c>
      <c r="BK55" s="59">
        <f t="shared" si="97"/>
        <v>8.5598020412732367</v>
      </c>
      <c r="BL55" s="59">
        <f t="shared" si="97"/>
        <v>6.0273164366594916</v>
      </c>
      <c r="BM55" s="59">
        <f t="shared" si="97"/>
        <v>-20.209504210833497</v>
      </c>
      <c r="BN55" s="144">
        <f t="shared" si="76"/>
        <v>-3.6727671166083828</v>
      </c>
      <c r="BO55" s="197">
        <f t="shared" si="98"/>
        <v>0</v>
      </c>
      <c r="BP55" s="57">
        <f t="shared" si="95"/>
        <v>0</v>
      </c>
      <c r="BQ55" s="57">
        <f t="shared" si="95"/>
        <v>8.943089430894309E-2</v>
      </c>
      <c r="BR55" s="57">
        <f>U55/M55</f>
        <v>0.30555555555555558</v>
      </c>
      <c r="BS55" s="57">
        <f>V55/N55</f>
        <v>0.42857142857142855</v>
      </c>
      <c r="BT55" s="58">
        <f t="shared" si="61"/>
        <v>0.16363636363636364</v>
      </c>
      <c r="BU55" s="124">
        <f t="shared" si="62"/>
        <v>0.18181818181818182</v>
      </c>
      <c r="BV55" s="124">
        <f t="shared" si="63"/>
        <v>3.6363636363636362E-2</v>
      </c>
      <c r="BW55" s="124">
        <f t="shared" si="64"/>
        <v>0.38181818181818183</v>
      </c>
      <c r="BX55" s="124">
        <f t="shared" ref="BX55:BX57" si="99">(AG55-AF55)/AF55</f>
        <v>0</v>
      </c>
      <c r="BY55" s="291">
        <f t="shared" si="79"/>
        <v>0.5714285714285714</v>
      </c>
      <c r="BZ55" s="197" t="s">
        <v>322</v>
      </c>
      <c r="CA55" s="58"/>
      <c r="CB55" s="197"/>
      <c r="CC55" s="302" t="s">
        <v>322</v>
      </c>
      <c r="CD55" s="326"/>
      <c r="CE55" s="126" t="s">
        <v>322</v>
      </c>
      <c r="CF55" s="126"/>
      <c r="CG55" s="302" t="s">
        <v>322</v>
      </c>
    </row>
    <row r="56" spans="1:85" x14ac:dyDescent="0.25">
      <c r="A56" s="13">
        <v>61</v>
      </c>
      <c r="B56" s="50" t="s">
        <v>257</v>
      </c>
      <c r="C56" s="51"/>
      <c r="D56" s="52"/>
      <c r="E56" s="52"/>
      <c r="F56" s="52">
        <v>1</v>
      </c>
      <c r="G56" s="52">
        <v>1</v>
      </c>
      <c r="H56" s="53">
        <v>11</v>
      </c>
      <c r="I56" s="241">
        <v>4</v>
      </c>
      <c r="J56" s="51"/>
      <c r="K56" s="52"/>
      <c r="L56" s="52"/>
      <c r="M56" s="52">
        <v>87</v>
      </c>
      <c r="N56" s="52">
        <v>80</v>
      </c>
      <c r="O56" s="105">
        <v>62</v>
      </c>
      <c r="P56" s="51"/>
      <c r="Q56" s="52"/>
      <c r="R56" s="52"/>
      <c r="S56" s="52"/>
      <c r="T56" s="52"/>
      <c r="U56" s="52">
        <v>10</v>
      </c>
      <c r="V56" s="52">
        <v>11</v>
      </c>
      <c r="W56" s="105">
        <v>12</v>
      </c>
      <c r="X56" s="246">
        <v>0</v>
      </c>
      <c r="Y56" s="241">
        <v>22</v>
      </c>
      <c r="Z56" s="51"/>
      <c r="AA56" s="52"/>
      <c r="AB56" s="52"/>
      <c r="AC56" s="52"/>
      <c r="AD56" s="52"/>
      <c r="AE56" s="54">
        <v>42.98</v>
      </c>
      <c r="AF56" s="54">
        <v>44.87</v>
      </c>
      <c r="AG56" s="107">
        <v>38.700000000000003</v>
      </c>
      <c r="AH56" s="191"/>
      <c r="AI56" s="55"/>
      <c r="AJ56" s="55"/>
      <c r="AK56" s="55"/>
      <c r="AL56" s="55"/>
      <c r="AM56" s="55">
        <v>203872</v>
      </c>
      <c r="AN56" s="55">
        <v>277086</v>
      </c>
      <c r="AO56" s="141">
        <v>132501</v>
      </c>
      <c r="AP56" s="191"/>
      <c r="AQ56" s="55"/>
      <c r="AR56" s="55"/>
      <c r="AS56" s="55"/>
      <c r="AT56" s="55"/>
      <c r="AU56" s="55">
        <v>44453</v>
      </c>
      <c r="AV56" s="55">
        <v>73982</v>
      </c>
      <c r="AW56" s="56">
        <v>3094</v>
      </c>
      <c r="AX56" s="255">
        <v>25875</v>
      </c>
      <c r="AY56" s="197"/>
      <c r="AZ56" s="57"/>
      <c r="BA56" s="57"/>
      <c r="BB56" s="57"/>
      <c r="BC56" s="57"/>
      <c r="BD56" s="57">
        <f t="shared" si="91"/>
        <v>0.21804367446240777</v>
      </c>
      <c r="BE56" s="57">
        <f t="shared" si="91"/>
        <v>0.26700013714153731</v>
      </c>
      <c r="BF56" s="136">
        <f t="shared" si="91"/>
        <v>2.3350767164021402E-2</v>
      </c>
      <c r="BG56" s="51" t="s">
        <v>188</v>
      </c>
      <c r="BH56" s="59"/>
      <c r="BI56" s="59"/>
      <c r="BJ56" s="59"/>
      <c r="BK56" s="59"/>
      <c r="BL56" s="59"/>
      <c r="BM56" s="59">
        <f>(BE56-BD56)*100</f>
        <v>4.8956462679129533</v>
      </c>
      <c r="BN56" s="144">
        <f t="shared" si="76"/>
        <v>-24.364936997751592</v>
      </c>
      <c r="BO56" s="197"/>
      <c r="BP56" s="57"/>
      <c r="BQ56" s="57"/>
      <c r="BR56" s="57">
        <f>U56/M56</f>
        <v>0.11494252873563218</v>
      </c>
      <c r="BS56" s="57">
        <f>V56/N56</f>
        <v>0.13750000000000001</v>
      </c>
      <c r="BT56" s="58">
        <f t="shared" si="61"/>
        <v>0.19354838709677419</v>
      </c>
      <c r="BU56" s="124">
        <f t="shared" si="62"/>
        <v>0</v>
      </c>
      <c r="BV56" s="124">
        <f t="shared" si="63"/>
        <v>0.35483870967741937</v>
      </c>
      <c r="BW56" s="124">
        <f t="shared" si="64"/>
        <v>0.54838709677419351</v>
      </c>
      <c r="BX56" s="124">
        <f t="shared" si="99"/>
        <v>-0.13750835747715612</v>
      </c>
      <c r="BY56" s="291">
        <f t="shared" si="79"/>
        <v>-0.22500000000000001</v>
      </c>
      <c r="BZ56" s="197"/>
      <c r="CA56" s="58" t="s">
        <v>322</v>
      </c>
      <c r="CB56" s="197"/>
      <c r="CC56" s="302" t="s">
        <v>322</v>
      </c>
      <c r="CD56" s="326"/>
      <c r="CE56" s="126" t="s">
        <v>322</v>
      </c>
      <c r="CF56" s="126"/>
      <c r="CG56" s="302" t="s">
        <v>322</v>
      </c>
    </row>
    <row r="57" spans="1:85" x14ac:dyDescent="0.25">
      <c r="A57" s="13">
        <v>63</v>
      </c>
      <c r="B57" s="50" t="s">
        <v>31</v>
      </c>
      <c r="C57" s="51">
        <v>4</v>
      </c>
      <c r="D57" s="52">
        <v>4</v>
      </c>
      <c r="E57" s="52">
        <v>4</v>
      </c>
      <c r="F57" s="52">
        <v>4</v>
      </c>
      <c r="G57" s="52">
        <v>4</v>
      </c>
      <c r="H57" s="53">
        <v>4</v>
      </c>
      <c r="I57" s="241">
        <v>40</v>
      </c>
      <c r="J57" s="51">
        <v>14</v>
      </c>
      <c r="K57" s="52">
        <v>30</v>
      </c>
      <c r="L57" s="52">
        <v>31</v>
      </c>
      <c r="M57" s="52">
        <v>30</v>
      </c>
      <c r="N57" s="52">
        <v>31</v>
      </c>
      <c r="O57" s="105">
        <v>36</v>
      </c>
      <c r="P57" s="51">
        <v>0</v>
      </c>
      <c r="Q57" s="52">
        <v>0</v>
      </c>
      <c r="R57" s="52">
        <v>14</v>
      </c>
      <c r="S57" s="52">
        <v>3</v>
      </c>
      <c r="T57" s="52">
        <v>6</v>
      </c>
      <c r="U57" s="52">
        <v>16</v>
      </c>
      <c r="V57" s="52">
        <v>8</v>
      </c>
      <c r="W57" s="105">
        <v>0</v>
      </c>
      <c r="X57" s="246">
        <v>14</v>
      </c>
      <c r="Y57" s="241">
        <v>2</v>
      </c>
      <c r="Z57" s="51">
        <v>19.63</v>
      </c>
      <c r="AA57" s="52">
        <v>20.66</v>
      </c>
      <c r="AB57" s="52">
        <v>25.14</v>
      </c>
      <c r="AC57" s="52">
        <v>25.14</v>
      </c>
      <c r="AD57" s="52">
        <v>26.22</v>
      </c>
      <c r="AE57" s="54">
        <v>27.3</v>
      </c>
      <c r="AF57" s="54">
        <v>27.3</v>
      </c>
      <c r="AG57" s="107">
        <v>27.3</v>
      </c>
      <c r="AH57" s="191">
        <v>35784</v>
      </c>
      <c r="AI57" s="55">
        <v>40174</v>
      </c>
      <c r="AJ57" s="55">
        <v>33080</v>
      </c>
      <c r="AK57" s="55">
        <v>36801</v>
      </c>
      <c r="AL57" s="55">
        <v>49957</v>
      </c>
      <c r="AM57" s="55">
        <v>51496.44</v>
      </c>
      <c r="AN57" s="55">
        <v>42015.47</v>
      </c>
      <c r="AO57" s="141">
        <v>44298.3</v>
      </c>
      <c r="AP57" s="191">
        <v>8321</v>
      </c>
      <c r="AQ57" s="55">
        <v>7499</v>
      </c>
      <c r="AR57" s="55">
        <v>5471</v>
      </c>
      <c r="AS57" s="55">
        <v>7226</v>
      </c>
      <c r="AT57" s="55">
        <v>12599</v>
      </c>
      <c r="AU57" s="55">
        <v>12911.45</v>
      </c>
      <c r="AV57" s="55">
        <v>12350.82</v>
      </c>
      <c r="AW57" s="56">
        <v>3932.23</v>
      </c>
      <c r="AX57" s="255">
        <v>15813.69</v>
      </c>
      <c r="AY57" s="197">
        <f>AP57/AH57</f>
        <v>0.23253409344958642</v>
      </c>
      <c r="AZ57" s="57">
        <f>AQ57/AI57</f>
        <v>0.18666301588091799</v>
      </c>
      <c r="BA57" s="57">
        <f>AR57/AJ57</f>
        <v>0.1653869407496977</v>
      </c>
      <c r="BB57" s="57">
        <f>AS57/AK57</f>
        <v>0.19635335996304448</v>
      </c>
      <c r="BC57" s="57">
        <f>AT57/AL57</f>
        <v>0.25219688932481932</v>
      </c>
      <c r="BD57" s="57">
        <f t="shared" si="91"/>
        <v>0.25072509866701465</v>
      </c>
      <c r="BE57" s="57">
        <f t="shared" si="91"/>
        <v>0.29395886800742677</v>
      </c>
      <c r="BF57" s="136">
        <f t="shared" si="91"/>
        <v>8.8767063295882687E-2</v>
      </c>
      <c r="BG57" s="51" t="s">
        <v>188</v>
      </c>
      <c r="BH57" s="59">
        <f t="shared" ref="BH57:BM60" si="100">(AZ57-AY57)*100</f>
        <v>-4.5871077568668426</v>
      </c>
      <c r="BI57" s="59">
        <f t="shared" si="100"/>
        <v>-2.1276075131220291</v>
      </c>
      <c r="BJ57" s="59">
        <f t="shared" si="100"/>
        <v>3.0966419213346779</v>
      </c>
      <c r="BK57" s="59">
        <f t="shared" si="100"/>
        <v>5.5843529361774831</v>
      </c>
      <c r="BL57" s="59">
        <f t="shared" si="100"/>
        <v>-0.14717906578046724</v>
      </c>
      <c r="BM57" s="59">
        <f t="shared" si="100"/>
        <v>4.323376934041212</v>
      </c>
      <c r="BN57" s="144">
        <f t="shared" si="76"/>
        <v>-20.519180471154407</v>
      </c>
      <c r="BO57" s="197">
        <f t="shared" ref="BO57:BS60" si="101">R57/J57</f>
        <v>1</v>
      </c>
      <c r="BP57" s="57">
        <f t="shared" si="101"/>
        <v>0.1</v>
      </c>
      <c r="BQ57" s="57">
        <f t="shared" si="101"/>
        <v>0.19354838709677419</v>
      </c>
      <c r="BR57" s="57">
        <f t="shared" si="101"/>
        <v>0.53333333333333333</v>
      </c>
      <c r="BS57" s="57">
        <f t="shared" si="101"/>
        <v>0.25806451612903225</v>
      </c>
      <c r="BT57" s="58">
        <f t="shared" si="61"/>
        <v>0</v>
      </c>
      <c r="BU57" s="124">
        <f t="shared" si="62"/>
        <v>0.3888888888888889</v>
      </c>
      <c r="BV57" s="124">
        <f t="shared" si="63"/>
        <v>5.5555555555555552E-2</v>
      </c>
      <c r="BW57" s="124">
        <f t="shared" si="64"/>
        <v>0.44444444444444442</v>
      </c>
      <c r="BX57" s="124">
        <f t="shared" si="99"/>
        <v>0</v>
      </c>
      <c r="BY57" s="291">
        <f t="shared" si="79"/>
        <v>0.16129032258064516</v>
      </c>
      <c r="BZ57" s="197" t="s">
        <v>322</v>
      </c>
      <c r="CA57" s="58"/>
      <c r="CB57" s="197" t="s">
        <v>322</v>
      </c>
      <c r="CC57" s="302"/>
      <c r="CD57" s="326"/>
      <c r="CE57" s="126" t="s">
        <v>322</v>
      </c>
      <c r="CF57" s="126"/>
      <c r="CG57" s="302" t="s">
        <v>322</v>
      </c>
    </row>
    <row r="58" spans="1:85" x14ac:dyDescent="0.25">
      <c r="A58" s="13">
        <v>64</v>
      </c>
      <c r="B58" s="50" t="s">
        <v>144</v>
      </c>
      <c r="C58" s="51">
        <v>3</v>
      </c>
      <c r="D58" s="52">
        <v>3</v>
      </c>
      <c r="E58" s="52">
        <v>3</v>
      </c>
      <c r="F58" s="52">
        <v>3</v>
      </c>
      <c r="G58" s="52"/>
      <c r="H58" s="53"/>
      <c r="I58" s="241"/>
      <c r="J58" s="51">
        <v>12</v>
      </c>
      <c r="K58" s="52">
        <v>15</v>
      </c>
      <c r="L58" s="52">
        <v>8</v>
      </c>
      <c r="M58" s="52">
        <v>9</v>
      </c>
      <c r="N58" s="52"/>
      <c r="O58" s="105"/>
      <c r="P58" s="51">
        <v>0</v>
      </c>
      <c r="Q58" s="52">
        <v>0</v>
      </c>
      <c r="R58" s="52">
        <v>0</v>
      </c>
      <c r="S58" s="52">
        <v>0</v>
      </c>
      <c r="T58" s="52">
        <v>0</v>
      </c>
      <c r="U58" s="52">
        <v>0</v>
      </c>
      <c r="V58" s="52"/>
      <c r="W58" s="105"/>
      <c r="X58" s="246"/>
      <c r="Y58" s="241"/>
      <c r="Z58" s="51">
        <v>21.15</v>
      </c>
      <c r="AA58" s="52">
        <v>21.12</v>
      </c>
      <c r="AB58" s="52">
        <v>27.32</v>
      </c>
      <c r="AC58" s="52">
        <v>20.7</v>
      </c>
      <c r="AD58" s="52">
        <v>20.32</v>
      </c>
      <c r="AE58" s="54">
        <v>20.6</v>
      </c>
      <c r="AF58" s="54"/>
      <c r="AG58" s="107"/>
      <c r="AH58" s="191">
        <v>8122</v>
      </c>
      <c r="AI58" s="55">
        <v>8680</v>
      </c>
      <c r="AJ58" s="55">
        <v>8698</v>
      </c>
      <c r="AK58" s="55">
        <v>8280</v>
      </c>
      <c r="AL58" s="55">
        <v>7728</v>
      </c>
      <c r="AM58" s="55">
        <v>7820</v>
      </c>
      <c r="AN58" s="55"/>
      <c r="AO58" s="141"/>
      <c r="AP58" s="191">
        <v>1292</v>
      </c>
      <c r="AQ58" s="55">
        <v>1380</v>
      </c>
      <c r="AR58" s="55">
        <v>1410</v>
      </c>
      <c r="AS58" s="55">
        <v>1440</v>
      </c>
      <c r="AT58" s="55">
        <v>775</v>
      </c>
      <c r="AU58" s="55">
        <v>367</v>
      </c>
      <c r="AV58" s="55"/>
      <c r="AW58" s="56"/>
      <c r="AX58" s="255"/>
      <c r="AY58" s="197">
        <f t="shared" ref="AY58:BC60" si="102">AP58/AH58</f>
        <v>0.15907411967495691</v>
      </c>
      <c r="AZ58" s="57">
        <f t="shared" si="102"/>
        <v>0.15898617511520738</v>
      </c>
      <c r="BA58" s="57">
        <f t="shared" si="102"/>
        <v>0.16210623131754426</v>
      </c>
      <c r="BB58" s="57">
        <f t="shared" si="102"/>
        <v>0.17391304347826086</v>
      </c>
      <c r="BC58" s="57">
        <f t="shared" si="102"/>
        <v>0.10028467908902691</v>
      </c>
      <c r="BD58" s="57">
        <f t="shared" si="91"/>
        <v>4.6930946291560104E-2</v>
      </c>
      <c r="BE58" s="57"/>
      <c r="BF58" s="136"/>
      <c r="BG58" s="51" t="s">
        <v>188</v>
      </c>
      <c r="BH58" s="59">
        <f t="shared" si="100"/>
        <v>-8.7944559749530971E-3</v>
      </c>
      <c r="BI58" s="59">
        <f t="shared" si="100"/>
        <v>0.31200562023368794</v>
      </c>
      <c r="BJ58" s="59">
        <f t="shared" si="100"/>
        <v>1.1806812160716607</v>
      </c>
      <c r="BK58" s="59">
        <f t="shared" si="100"/>
        <v>-7.3628364389233951</v>
      </c>
      <c r="BL58" s="59">
        <f t="shared" si="100"/>
        <v>-5.3353732797466806</v>
      </c>
      <c r="BM58" s="59"/>
      <c r="BN58" s="144"/>
      <c r="BO58" s="197">
        <f t="shared" si="101"/>
        <v>0</v>
      </c>
      <c r="BP58" s="57">
        <f t="shared" si="101"/>
        <v>0</v>
      </c>
      <c r="BQ58" s="57">
        <f t="shared" si="101"/>
        <v>0</v>
      </c>
      <c r="BR58" s="57">
        <f t="shared" si="101"/>
        <v>0</v>
      </c>
      <c r="BS58" s="57"/>
      <c r="BT58" s="58"/>
      <c r="BU58" s="124"/>
      <c r="BV58" s="124"/>
      <c r="BW58" s="124"/>
      <c r="BX58" s="124"/>
      <c r="BY58" s="291"/>
      <c r="BZ58" s="197"/>
      <c r="CA58" s="58" t="s">
        <v>322</v>
      </c>
      <c r="CB58" s="197"/>
      <c r="CC58" s="302"/>
      <c r="CD58" s="326"/>
      <c r="CE58" s="126"/>
      <c r="CF58" s="126"/>
      <c r="CG58" s="302"/>
    </row>
    <row r="59" spans="1:85" x14ac:dyDescent="0.25">
      <c r="A59" s="13">
        <v>65</v>
      </c>
      <c r="B59" s="50" t="s">
        <v>32</v>
      </c>
      <c r="C59" s="51">
        <v>0</v>
      </c>
      <c r="D59" s="52">
        <v>0</v>
      </c>
      <c r="E59" s="52">
        <v>0</v>
      </c>
      <c r="F59" s="52">
        <v>0</v>
      </c>
      <c r="G59" s="52">
        <v>0</v>
      </c>
      <c r="H59" s="53">
        <v>0</v>
      </c>
      <c r="I59" s="241">
        <v>15</v>
      </c>
      <c r="J59" s="51">
        <v>139</v>
      </c>
      <c r="K59" s="52">
        <v>146</v>
      </c>
      <c r="L59" s="52">
        <v>148</v>
      </c>
      <c r="M59" s="52">
        <v>125</v>
      </c>
      <c r="N59" s="52">
        <v>108</v>
      </c>
      <c r="O59" s="105">
        <v>80</v>
      </c>
      <c r="P59" s="51">
        <v>0</v>
      </c>
      <c r="Q59" s="52">
        <v>0</v>
      </c>
      <c r="R59" s="52">
        <v>0</v>
      </c>
      <c r="S59" s="52">
        <v>0</v>
      </c>
      <c r="T59" s="52">
        <v>0</v>
      </c>
      <c r="U59" s="52">
        <v>7</v>
      </c>
      <c r="V59" s="52">
        <v>7</v>
      </c>
      <c r="W59" s="105">
        <v>0</v>
      </c>
      <c r="X59" s="246">
        <v>0</v>
      </c>
      <c r="Y59" s="241">
        <v>11</v>
      </c>
      <c r="Z59" s="51" t="s">
        <v>145</v>
      </c>
      <c r="AA59" s="52" t="s">
        <v>130</v>
      </c>
      <c r="AB59" s="52" t="s">
        <v>130</v>
      </c>
      <c r="AC59" s="52" t="s">
        <v>130</v>
      </c>
      <c r="AD59" s="52" t="s">
        <v>130</v>
      </c>
      <c r="AE59" s="52" t="s">
        <v>130</v>
      </c>
      <c r="AF59" s="52" t="s">
        <v>130</v>
      </c>
      <c r="AG59" s="107">
        <v>41.2</v>
      </c>
      <c r="AH59" s="191">
        <v>53719</v>
      </c>
      <c r="AI59" s="55">
        <v>52774</v>
      </c>
      <c r="AJ59" s="55">
        <v>65850</v>
      </c>
      <c r="AK59" s="55">
        <v>63722</v>
      </c>
      <c r="AL59" s="55">
        <v>67210</v>
      </c>
      <c r="AM59" s="55">
        <v>66758.55</v>
      </c>
      <c r="AN59" s="55">
        <v>66725</v>
      </c>
      <c r="AO59" s="141">
        <v>82634</v>
      </c>
      <c r="AP59" s="191">
        <v>2650</v>
      </c>
      <c r="AQ59" s="55">
        <v>-4845</v>
      </c>
      <c r="AR59" s="55">
        <v>634</v>
      </c>
      <c r="AS59" s="55">
        <v>-2447</v>
      </c>
      <c r="AT59" s="55">
        <v>8147</v>
      </c>
      <c r="AU59" s="55">
        <v>1570.22</v>
      </c>
      <c r="AV59" s="55">
        <v>2442</v>
      </c>
      <c r="AW59" s="56">
        <v>5066</v>
      </c>
      <c r="AX59" s="255">
        <v>21955</v>
      </c>
      <c r="AY59" s="197">
        <f t="shared" si="102"/>
        <v>4.9330776820119514E-2</v>
      </c>
      <c r="AZ59" s="57">
        <f t="shared" si="102"/>
        <v>-9.1806571417743579E-2</v>
      </c>
      <c r="BA59" s="57">
        <f t="shared" si="102"/>
        <v>9.6279422930903562E-3</v>
      </c>
      <c r="BB59" s="57">
        <f t="shared" si="102"/>
        <v>-3.8401180126173065E-2</v>
      </c>
      <c r="BC59" s="57">
        <f t="shared" si="102"/>
        <v>0.12121708079154887</v>
      </c>
      <c r="BD59" s="57">
        <f t="shared" si="91"/>
        <v>2.3520882343909505E-2</v>
      </c>
      <c r="BE59" s="57">
        <f t="shared" si="91"/>
        <v>3.6597976770325967E-2</v>
      </c>
      <c r="BF59" s="136">
        <f t="shared" si="91"/>
        <v>6.1306484013844177E-2</v>
      </c>
      <c r="BG59" s="51" t="s">
        <v>188</v>
      </c>
      <c r="BH59" s="59">
        <f t="shared" si="100"/>
        <v>-14.113734823786309</v>
      </c>
      <c r="BI59" s="59">
        <f t="shared" si="100"/>
        <v>10.143451371083394</v>
      </c>
      <c r="BJ59" s="59">
        <f t="shared" si="100"/>
        <v>-4.8029122419263421</v>
      </c>
      <c r="BK59" s="59">
        <f t="shared" si="100"/>
        <v>15.961826091772194</v>
      </c>
      <c r="BL59" s="59">
        <f t="shared" si="100"/>
        <v>-9.7696198447639375</v>
      </c>
      <c r="BM59" s="59">
        <f>(BE59-BD59)*100</f>
        <v>1.3077094426416462</v>
      </c>
      <c r="BN59" s="144">
        <f t="shared" si="76"/>
        <v>2.4708507243518212</v>
      </c>
      <c r="BO59" s="197">
        <f t="shared" si="101"/>
        <v>0</v>
      </c>
      <c r="BP59" s="57">
        <f t="shared" si="101"/>
        <v>0</v>
      </c>
      <c r="BQ59" s="57">
        <f t="shared" si="101"/>
        <v>0</v>
      </c>
      <c r="BR59" s="57">
        <f t="shared" si="101"/>
        <v>5.6000000000000001E-2</v>
      </c>
      <c r="BS59" s="57">
        <f>V59/N59</f>
        <v>6.4814814814814811E-2</v>
      </c>
      <c r="BT59" s="58">
        <f t="shared" si="61"/>
        <v>0</v>
      </c>
      <c r="BU59" s="124">
        <f t="shared" si="62"/>
        <v>0</v>
      </c>
      <c r="BV59" s="124">
        <f t="shared" si="63"/>
        <v>0.13750000000000001</v>
      </c>
      <c r="BW59" s="124">
        <f t="shared" si="64"/>
        <v>0.13750000000000001</v>
      </c>
      <c r="BX59" s="124"/>
      <c r="BY59" s="291">
        <f t="shared" si="79"/>
        <v>-0.25925925925925924</v>
      </c>
      <c r="BZ59" s="197"/>
      <c r="CA59" s="58" t="s">
        <v>322</v>
      </c>
      <c r="CB59" s="197"/>
      <c r="CC59" s="302" t="s">
        <v>322</v>
      </c>
      <c r="CD59" s="326"/>
      <c r="CE59" s="126" t="s">
        <v>322</v>
      </c>
      <c r="CF59" s="126"/>
      <c r="CG59" s="302" t="s">
        <v>322</v>
      </c>
    </row>
    <row r="60" spans="1:85" x14ac:dyDescent="0.25">
      <c r="A60" s="13">
        <v>66</v>
      </c>
      <c r="B60" s="225" t="s">
        <v>147</v>
      </c>
      <c r="C60" s="51">
        <v>4</v>
      </c>
      <c r="D60" s="52">
        <v>4</v>
      </c>
      <c r="E60" s="52">
        <v>4</v>
      </c>
      <c r="F60" s="52">
        <v>3</v>
      </c>
      <c r="G60" s="52">
        <v>2</v>
      </c>
      <c r="H60" s="53"/>
      <c r="I60" s="241"/>
      <c r="J60" s="51">
        <v>4</v>
      </c>
      <c r="K60" s="52">
        <v>4</v>
      </c>
      <c r="L60" s="52">
        <v>4</v>
      </c>
      <c r="M60" s="52">
        <v>38</v>
      </c>
      <c r="N60" s="52">
        <v>40</v>
      </c>
      <c r="O60" s="105"/>
      <c r="P60" s="51">
        <v>0</v>
      </c>
      <c r="Q60" s="52">
        <v>0</v>
      </c>
      <c r="R60" s="52">
        <v>0</v>
      </c>
      <c r="S60" s="52">
        <v>0</v>
      </c>
      <c r="T60" s="52">
        <v>0</v>
      </c>
      <c r="U60" s="52">
        <v>0</v>
      </c>
      <c r="V60" s="52">
        <v>0</v>
      </c>
      <c r="W60" s="105"/>
      <c r="X60" s="246"/>
      <c r="Y60" s="241"/>
      <c r="Z60" s="51"/>
      <c r="AA60" s="54">
        <v>17.8</v>
      </c>
      <c r="AB60" s="52">
        <v>26.74</v>
      </c>
      <c r="AC60" s="52">
        <v>31.82</v>
      </c>
      <c r="AD60" s="52">
        <v>31.82</v>
      </c>
      <c r="AE60" s="54">
        <v>31.82</v>
      </c>
      <c r="AF60" s="54">
        <v>31.82</v>
      </c>
      <c r="AG60" s="107"/>
      <c r="AH60" s="191"/>
      <c r="AI60" s="55">
        <v>8301</v>
      </c>
      <c r="AJ60" s="55">
        <v>9460</v>
      </c>
      <c r="AK60" s="55">
        <v>15150</v>
      </c>
      <c r="AL60" s="55">
        <v>16261</v>
      </c>
      <c r="AM60" s="55">
        <v>56862</v>
      </c>
      <c r="AN60" s="55">
        <v>37336</v>
      </c>
      <c r="AO60" s="141"/>
      <c r="AP60" s="191"/>
      <c r="AQ60" s="55">
        <v>2658</v>
      </c>
      <c r="AR60" s="55">
        <v>1598</v>
      </c>
      <c r="AS60" s="55">
        <v>2497</v>
      </c>
      <c r="AT60" s="55">
        <v>4138</v>
      </c>
      <c r="AU60" s="55">
        <v>6752</v>
      </c>
      <c r="AV60" s="55">
        <v>8144</v>
      </c>
      <c r="AW60" s="56"/>
      <c r="AX60" s="255"/>
      <c r="AY60" s="197"/>
      <c r="AZ60" s="57">
        <f t="shared" si="102"/>
        <v>0.32020238525478856</v>
      </c>
      <c r="BA60" s="57">
        <f t="shared" si="102"/>
        <v>0.16892177589852009</v>
      </c>
      <c r="BB60" s="57">
        <f t="shared" si="102"/>
        <v>0.16481848184818482</v>
      </c>
      <c r="BC60" s="57">
        <f t="shared" si="102"/>
        <v>0.25447389459442837</v>
      </c>
      <c r="BD60" s="57">
        <f t="shared" si="91"/>
        <v>0.11874362491646442</v>
      </c>
      <c r="BE60" s="57">
        <f t="shared" si="91"/>
        <v>0.21812727662309836</v>
      </c>
      <c r="BF60" s="136"/>
      <c r="BG60" s="51" t="s">
        <v>188</v>
      </c>
      <c r="BH60" s="59"/>
      <c r="BI60" s="59">
        <f t="shared" si="100"/>
        <v>-15.128060935626847</v>
      </c>
      <c r="BJ60" s="59">
        <f t="shared" si="100"/>
        <v>-0.41032940503352711</v>
      </c>
      <c r="BK60" s="59">
        <f t="shared" si="100"/>
        <v>8.9655412746243552</v>
      </c>
      <c r="BL60" s="59">
        <f t="shared" si="100"/>
        <v>-13.573026967796395</v>
      </c>
      <c r="BM60" s="59">
        <f>(BE60-BD60)*100</f>
        <v>9.9383651706633938</v>
      </c>
      <c r="BN60" s="144"/>
      <c r="BO60" s="197">
        <f t="shared" si="101"/>
        <v>0</v>
      </c>
      <c r="BP60" s="57">
        <f t="shared" si="101"/>
        <v>0</v>
      </c>
      <c r="BQ60" s="57">
        <f t="shared" si="101"/>
        <v>0</v>
      </c>
      <c r="BR60" s="57">
        <f t="shared" si="101"/>
        <v>0</v>
      </c>
      <c r="BS60" s="57">
        <f>V60/N60</f>
        <v>0</v>
      </c>
      <c r="BT60" s="58"/>
      <c r="BU60" s="124"/>
      <c r="BV60" s="124"/>
      <c r="BW60" s="124"/>
      <c r="BX60" s="124"/>
      <c r="BY60" s="291"/>
      <c r="BZ60" s="197"/>
      <c r="CA60" s="58" t="s">
        <v>322</v>
      </c>
      <c r="CB60" s="197"/>
      <c r="CC60" s="302" t="s">
        <v>322</v>
      </c>
      <c r="CD60" s="326"/>
      <c r="CE60" s="126"/>
      <c r="CF60" s="126"/>
      <c r="CG60" s="302"/>
    </row>
    <row r="61" spans="1:85" x14ac:dyDescent="0.25">
      <c r="A61" s="13">
        <v>66</v>
      </c>
      <c r="B61" s="50" t="s">
        <v>242</v>
      </c>
      <c r="C61" s="51"/>
      <c r="D61" s="52"/>
      <c r="E61" s="52"/>
      <c r="F61" s="52">
        <v>0</v>
      </c>
      <c r="G61" s="52"/>
      <c r="H61" s="53"/>
      <c r="I61" s="241"/>
      <c r="J61" s="51"/>
      <c r="K61" s="52"/>
      <c r="L61" s="52"/>
      <c r="M61" s="52">
        <v>68</v>
      </c>
      <c r="N61" s="52"/>
      <c r="O61" s="105"/>
      <c r="P61" s="51"/>
      <c r="Q61" s="52"/>
      <c r="R61" s="52"/>
      <c r="S61" s="52"/>
      <c r="T61" s="52"/>
      <c r="U61" s="52">
        <v>25</v>
      </c>
      <c r="V61" s="52"/>
      <c r="W61" s="105"/>
      <c r="X61" s="246"/>
      <c r="Y61" s="241"/>
      <c r="Z61" s="51"/>
      <c r="AA61" s="52"/>
      <c r="AB61" s="52"/>
      <c r="AC61" s="52"/>
      <c r="AD61" s="52"/>
      <c r="AE61" s="54"/>
      <c r="AF61" s="54"/>
      <c r="AG61" s="107"/>
      <c r="AH61" s="191"/>
      <c r="AI61" s="55"/>
      <c r="AJ61" s="55"/>
      <c r="AK61" s="55"/>
      <c r="AL61" s="55"/>
      <c r="AM61" s="55">
        <v>83762</v>
      </c>
      <c r="AN61" s="55"/>
      <c r="AO61" s="141"/>
      <c r="AP61" s="191"/>
      <c r="AQ61" s="55"/>
      <c r="AR61" s="55"/>
      <c r="AS61" s="55"/>
      <c r="AT61" s="55"/>
      <c r="AU61" s="55">
        <v>1873</v>
      </c>
      <c r="AV61" s="55"/>
      <c r="AW61" s="56"/>
      <c r="AX61" s="255"/>
      <c r="AY61" s="197"/>
      <c r="AZ61" s="57"/>
      <c r="BA61" s="57"/>
      <c r="BB61" s="57"/>
      <c r="BC61" s="57"/>
      <c r="BD61" s="57">
        <f t="shared" si="91"/>
        <v>2.2360975143859985E-2</v>
      </c>
      <c r="BE61" s="57"/>
      <c r="BF61" s="136"/>
      <c r="BG61" s="51"/>
      <c r="BH61" s="59"/>
      <c r="BI61" s="59"/>
      <c r="BJ61" s="59"/>
      <c r="BK61" s="59"/>
      <c r="BL61" s="59"/>
      <c r="BM61" s="59"/>
      <c r="BN61" s="144"/>
      <c r="BO61" s="197"/>
      <c r="BP61" s="57"/>
      <c r="BQ61" s="57"/>
      <c r="BR61" s="57">
        <f>U61/M61</f>
        <v>0.36764705882352944</v>
      </c>
      <c r="BS61" s="57"/>
      <c r="BT61" s="58"/>
      <c r="BU61" s="124"/>
      <c r="BV61" s="124"/>
      <c r="BW61" s="124"/>
      <c r="BX61" s="124"/>
      <c r="BY61" s="291"/>
      <c r="BZ61" s="197"/>
      <c r="CA61" s="58" t="s">
        <v>322</v>
      </c>
      <c r="CB61" s="197"/>
      <c r="CC61" s="302"/>
      <c r="CD61" s="326"/>
      <c r="CE61" s="126"/>
      <c r="CF61" s="126"/>
      <c r="CG61" s="302"/>
    </row>
    <row r="62" spans="1:85" x14ac:dyDescent="0.25">
      <c r="A62" s="13">
        <v>66</v>
      </c>
      <c r="B62" s="50" t="s">
        <v>146</v>
      </c>
      <c r="C62" s="51">
        <v>0</v>
      </c>
      <c r="D62" s="52">
        <v>0</v>
      </c>
      <c r="E62" s="52">
        <v>0</v>
      </c>
      <c r="F62" s="52">
        <v>0</v>
      </c>
      <c r="G62" s="52">
        <v>0</v>
      </c>
      <c r="H62" s="53"/>
      <c r="I62" s="241"/>
      <c r="J62" s="51">
        <v>48</v>
      </c>
      <c r="K62" s="52">
        <v>61</v>
      </c>
      <c r="L62" s="52">
        <v>53</v>
      </c>
      <c r="M62" s="52">
        <v>73</v>
      </c>
      <c r="N62" s="52">
        <v>71</v>
      </c>
      <c r="O62" s="105"/>
      <c r="P62" s="51"/>
      <c r="Q62" s="52"/>
      <c r="R62" s="52"/>
      <c r="S62" s="52"/>
      <c r="T62" s="52"/>
      <c r="U62" s="52">
        <v>0</v>
      </c>
      <c r="V62" s="52">
        <v>0</v>
      </c>
      <c r="W62" s="105"/>
      <c r="X62" s="246"/>
      <c r="Y62" s="241"/>
      <c r="Z62" s="51" t="s">
        <v>120</v>
      </c>
      <c r="AA62" s="52" t="s">
        <v>285</v>
      </c>
      <c r="AB62" s="52" t="s">
        <v>284</v>
      </c>
      <c r="AC62" s="52" t="s">
        <v>284</v>
      </c>
      <c r="AD62" s="52" t="s">
        <v>284</v>
      </c>
      <c r="AE62" s="52" t="s">
        <v>284</v>
      </c>
      <c r="AF62" s="52" t="s">
        <v>284</v>
      </c>
      <c r="AG62" s="105"/>
      <c r="AH62" s="191">
        <v>18510</v>
      </c>
      <c r="AI62" s="55">
        <v>22326</v>
      </c>
      <c r="AJ62" s="55">
        <v>33401</v>
      </c>
      <c r="AK62" s="55">
        <v>34436</v>
      </c>
      <c r="AL62" s="55">
        <v>35564</v>
      </c>
      <c r="AM62" s="55">
        <v>39048</v>
      </c>
      <c r="AN62" s="55">
        <v>33367</v>
      </c>
      <c r="AO62" s="141"/>
      <c r="AP62" s="191">
        <v>2552</v>
      </c>
      <c r="AQ62" s="55">
        <v>2673</v>
      </c>
      <c r="AR62" s="55">
        <v>3952</v>
      </c>
      <c r="AS62" s="55">
        <v>7148</v>
      </c>
      <c r="AT62" s="55">
        <v>13106</v>
      </c>
      <c r="AU62" s="55">
        <v>12292</v>
      </c>
      <c r="AV62" s="55">
        <v>8241</v>
      </c>
      <c r="AW62" s="56"/>
      <c r="AX62" s="255"/>
      <c r="AY62" s="197">
        <f t="shared" ref="AY62:BF76" si="103">AP62/AH62</f>
        <v>0.13787142085359266</v>
      </c>
      <c r="AZ62" s="57">
        <f t="shared" si="103"/>
        <v>0.11972588013974737</v>
      </c>
      <c r="BA62" s="57">
        <f t="shared" si="103"/>
        <v>0.11831981078410826</v>
      </c>
      <c r="BB62" s="57">
        <f t="shared" si="103"/>
        <v>0.20757346962481124</v>
      </c>
      <c r="BC62" s="57">
        <f t="shared" si="103"/>
        <v>0.36851872680238446</v>
      </c>
      <c r="BD62" s="57">
        <f t="shared" si="103"/>
        <v>0.31479205080926037</v>
      </c>
      <c r="BE62" s="57">
        <f t="shared" si="103"/>
        <v>0.24698054964485869</v>
      </c>
      <c r="BF62" s="136"/>
      <c r="BG62" s="51" t="s">
        <v>188</v>
      </c>
      <c r="BH62" s="59">
        <f t="shared" ref="BH62:BM64" si="104">(AZ62-AY62)*100</f>
        <v>-1.814554071384529</v>
      </c>
      <c r="BI62" s="59">
        <f t="shared" si="104"/>
        <v>-0.14060693556391113</v>
      </c>
      <c r="BJ62" s="59">
        <f t="shared" si="104"/>
        <v>8.9253658840702972</v>
      </c>
      <c r="BK62" s="59">
        <f t="shared" si="104"/>
        <v>16.094525717757321</v>
      </c>
      <c r="BL62" s="59">
        <f t="shared" si="104"/>
        <v>-5.3726675993124084</v>
      </c>
      <c r="BM62" s="59">
        <f t="shared" si="104"/>
        <v>-6.781150116440168</v>
      </c>
      <c r="BN62" s="144"/>
      <c r="BO62" s="197">
        <f t="shared" ref="BO62:BQ62" si="105">R62/J62</f>
        <v>0</v>
      </c>
      <c r="BP62" s="57">
        <f t="shared" si="105"/>
        <v>0</v>
      </c>
      <c r="BQ62" s="57">
        <f t="shared" si="105"/>
        <v>0</v>
      </c>
      <c r="BR62" s="57">
        <f>U62/M62</f>
        <v>0</v>
      </c>
      <c r="BS62" s="57">
        <f>V62/N62</f>
        <v>0</v>
      </c>
      <c r="BT62" s="58"/>
      <c r="BU62" s="124"/>
      <c r="BV62" s="124"/>
      <c r="BW62" s="124"/>
      <c r="BX62" s="124"/>
      <c r="BY62" s="291"/>
      <c r="BZ62" s="197"/>
      <c r="CA62" s="58" t="s">
        <v>322</v>
      </c>
      <c r="CB62" s="197"/>
      <c r="CC62" s="302" t="s">
        <v>322</v>
      </c>
      <c r="CD62" s="326"/>
      <c r="CE62" s="126"/>
      <c r="CF62" s="126"/>
      <c r="CG62" s="302"/>
    </row>
    <row r="63" spans="1:85" x14ac:dyDescent="0.25">
      <c r="A63" s="13">
        <v>68</v>
      </c>
      <c r="B63" s="50" t="s">
        <v>149</v>
      </c>
      <c r="C63" s="51">
        <v>9</v>
      </c>
      <c r="D63" s="52">
        <v>11</v>
      </c>
      <c r="E63" s="52">
        <v>11</v>
      </c>
      <c r="F63" s="52"/>
      <c r="G63" s="52"/>
      <c r="H63" s="53">
        <v>0</v>
      </c>
      <c r="I63" s="241">
        <v>14</v>
      </c>
      <c r="J63" s="51"/>
      <c r="K63" s="52"/>
      <c r="L63" s="52"/>
      <c r="M63" s="52"/>
      <c r="N63" s="52"/>
      <c r="O63" s="105">
        <v>138</v>
      </c>
      <c r="P63" s="51">
        <v>10</v>
      </c>
      <c r="Q63" s="52">
        <v>6</v>
      </c>
      <c r="R63" s="52">
        <v>13</v>
      </c>
      <c r="S63" s="52">
        <v>6</v>
      </c>
      <c r="T63" s="52">
        <v>12</v>
      </c>
      <c r="U63" s="52"/>
      <c r="V63" s="52"/>
      <c r="W63" s="105">
        <v>10</v>
      </c>
      <c r="X63" s="246">
        <v>40</v>
      </c>
      <c r="Y63" s="241">
        <v>70</v>
      </c>
      <c r="Z63" s="51">
        <v>25.55</v>
      </c>
      <c r="AA63" s="52">
        <v>26.13</v>
      </c>
      <c r="AB63" s="52">
        <v>61.06</v>
      </c>
      <c r="AC63" s="52">
        <v>50.35</v>
      </c>
      <c r="AD63" s="52">
        <v>43.34</v>
      </c>
      <c r="AE63" s="54"/>
      <c r="AF63" s="54"/>
      <c r="AG63" s="107">
        <v>58.95</v>
      </c>
      <c r="AH63" s="191">
        <v>52545.54</v>
      </c>
      <c r="AI63" s="55">
        <v>55163.99</v>
      </c>
      <c r="AJ63" s="55">
        <v>59753.62</v>
      </c>
      <c r="AK63" s="55">
        <v>81358.539999999994</v>
      </c>
      <c r="AL63" s="55">
        <v>106214.18</v>
      </c>
      <c r="AM63" s="55"/>
      <c r="AN63" s="55"/>
      <c r="AO63" s="141">
        <v>132403</v>
      </c>
      <c r="AP63" s="191">
        <v>2938.33</v>
      </c>
      <c r="AQ63" s="55">
        <v>721.27</v>
      </c>
      <c r="AR63" s="55">
        <v>2503.15</v>
      </c>
      <c r="AS63" s="55">
        <v>13840.12</v>
      </c>
      <c r="AT63" s="55">
        <v>24197.52</v>
      </c>
      <c r="AU63" s="55"/>
      <c r="AV63" s="55"/>
      <c r="AW63" s="56">
        <v>27102</v>
      </c>
      <c r="AX63" s="255">
        <v>43546</v>
      </c>
      <c r="AY63" s="197">
        <f t="shared" si="103"/>
        <v>5.5919684144458311E-2</v>
      </c>
      <c r="AZ63" s="57">
        <f t="shared" si="103"/>
        <v>1.3075015059643076E-2</v>
      </c>
      <c r="BA63" s="57">
        <f t="shared" si="103"/>
        <v>4.1891185839452068E-2</v>
      </c>
      <c r="BB63" s="57">
        <f t="shared" si="103"/>
        <v>0.1701126888461863</v>
      </c>
      <c r="BC63" s="57">
        <f t="shared" si="103"/>
        <v>0.22781816891115669</v>
      </c>
      <c r="BD63" s="57"/>
      <c r="BE63" s="57"/>
      <c r="BF63" s="136">
        <f t="shared" si="103"/>
        <v>0.20469324713186257</v>
      </c>
      <c r="BG63" s="51" t="s">
        <v>188</v>
      </c>
      <c r="BH63" s="59">
        <f t="shared" si="104"/>
        <v>-4.284466908481523</v>
      </c>
      <c r="BI63" s="59">
        <f t="shared" si="104"/>
        <v>2.8816170779808989</v>
      </c>
      <c r="BJ63" s="59">
        <f t="shared" si="104"/>
        <v>12.822150300673425</v>
      </c>
      <c r="BK63" s="59">
        <f t="shared" si="104"/>
        <v>5.7705480064970391</v>
      </c>
      <c r="BL63" s="59"/>
      <c r="BM63" s="59"/>
      <c r="BN63" s="144"/>
      <c r="BO63" s="197"/>
      <c r="BP63" s="57"/>
      <c r="BQ63" s="57"/>
      <c r="BR63" s="57"/>
      <c r="BS63" s="57"/>
      <c r="BT63" s="58">
        <f t="shared" si="61"/>
        <v>7.2463768115942032E-2</v>
      </c>
      <c r="BU63" s="124">
        <f t="shared" si="62"/>
        <v>0.28985507246376813</v>
      </c>
      <c r="BV63" s="124">
        <f t="shared" si="63"/>
        <v>0.50724637681159424</v>
      </c>
      <c r="BW63" s="124">
        <f t="shared" si="64"/>
        <v>0.86956521739130432</v>
      </c>
      <c r="BX63" s="124"/>
      <c r="BY63" s="291"/>
      <c r="BZ63" s="197"/>
      <c r="CA63" s="58"/>
      <c r="CB63" s="197"/>
      <c r="CC63" s="302"/>
      <c r="CD63" s="326"/>
      <c r="CE63" s="126" t="s">
        <v>322</v>
      </c>
      <c r="CF63" s="126"/>
      <c r="CG63" s="302" t="s">
        <v>322</v>
      </c>
    </row>
    <row r="64" spans="1:85" s="22" customFormat="1" x14ac:dyDescent="0.25">
      <c r="A64" s="13">
        <v>69</v>
      </c>
      <c r="B64" s="50" t="s">
        <v>34</v>
      </c>
      <c r="C64" s="51">
        <v>0</v>
      </c>
      <c r="D64" s="52">
        <v>0</v>
      </c>
      <c r="E64" s="52">
        <v>0</v>
      </c>
      <c r="F64" s="52"/>
      <c r="G64" s="52"/>
      <c r="H64" s="53">
        <v>0</v>
      </c>
      <c r="I64" s="241">
        <v>36</v>
      </c>
      <c r="J64" s="51">
        <v>1</v>
      </c>
      <c r="K64" s="52">
        <v>1</v>
      </c>
      <c r="L64" s="52">
        <v>0</v>
      </c>
      <c r="M64" s="52"/>
      <c r="N64" s="52"/>
      <c r="O64" s="105">
        <v>86</v>
      </c>
      <c r="P64" s="51">
        <v>0</v>
      </c>
      <c r="Q64" s="52">
        <v>0</v>
      </c>
      <c r="R64" s="52">
        <v>0</v>
      </c>
      <c r="S64" s="52">
        <v>0</v>
      </c>
      <c r="T64" s="52">
        <v>0</v>
      </c>
      <c r="U64" s="52"/>
      <c r="V64" s="52"/>
      <c r="W64" s="105">
        <v>0</v>
      </c>
      <c r="X64" s="246">
        <v>0</v>
      </c>
      <c r="Y64" s="241">
        <v>13</v>
      </c>
      <c r="Z64" s="51"/>
      <c r="AA64" s="52"/>
      <c r="AB64" s="52"/>
      <c r="AC64" s="52"/>
      <c r="AD64" s="52"/>
      <c r="AE64" s="54"/>
      <c r="AF64" s="54"/>
      <c r="AG64" s="107" t="s">
        <v>120</v>
      </c>
      <c r="AH64" s="51">
        <v>533</v>
      </c>
      <c r="AI64" s="52">
        <v>533</v>
      </c>
      <c r="AJ64" s="52">
        <v>674</v>
      </c>
      <c r="AK64" s="55">
        <v>674</v>
      </c>
      <c r="AL64" s="55">
        <v>674</v>
      </c>
      <c r="AM64" s="55"/>
      <c r="AN64" s="55"/>
      <c r="AO64" s="141">
        <v>38838</v>
      </c>
      <c r="AP64" s="191">
        <v>0</v>
      </c>
      <c r="AQ64" s="55">
        <v>0</v>
      </c>
      <c r="AR64" s="55">
        <v>108</v>
      </c>
      <c r="AS64" s="55">
        <v>111</v>
      </c>
      <c r="AT64" s="55">
        <v>10</v>
      </c>
      <c r="AU64" s="55"/>
      <c r="AV64" s="55"/>
      <c r="AW64" s="56">
        <v>2065</v>
      </c>
      <c r="AX64" s="255">
        <v>19561</v>
      </c>
      <c r="AY64" s="197">
        <f t="shared" si="103"/>
        <v>0</v>
      </c>
      <c r="AZ64" s="57">
        <f t="shared" si="103"/>
        <v>0</v>
      </c>
      <c r="BA64" s="57">
        <f t="shared" si="103"/>
        <v>0.16023738872403562</v>
      </c>
      <c r="BB64" s="57">
        <f t="shared" si="103"/>
        <v>0.16468842729970326</v>
      </c>
      <c r="BC64" s="57">
        <f t="shared" si="103"/>
        <v>1.483679525222552E-2</v>
      </c>
      <c r="BD64" s="57"/>
      <c r="BE64" s="57"/>
      <c r="BF64" s="136">
        <f t="shared" si="103"/>
        <v>5.3169576188269223E-2</v>
      </c>
      <c r="BG64" s="51" t="s">
        <v>188</v>
      </c>
      <c r="BH64" s="59">
        <f t="shared" si="104"/>
        <v>0</v>
      </c>
      <c r="BI64" s="59">
        <f t="shared" si="104"/>
        <v>16.023738872403563</v>
      </c>
      <c r="BJ64" s="59">
        <f t="shared" si="104"/>
        <v>0.44510385756676429</v>
      </c>
      <c r="BK64" s="59">
        <f t="shared" si="104"/>
        <v>-14.985163204747773</v>
      </c>
      <c r="BL64" s="59"/>
      <c r="BM64" s="59"/>
      <c r="BN64" s="144"/>
      <c r="BO64" s="197">
        <f t="shared" ref="BO64:BS66" si="106">R64/J64</f>
        <v>0</v>
      </c>
      <c r="BP64" s="57">
        <f t="shared" si="106"/>
        <v>0</v>
      </c>
      <c r="BQ64" s="57"/>
      <c r="BR64" s="57"/>
      <c r="BS64" s="57"/>
      <c r="BT64" s="58">
        <f t="shared" si="61"/>
        <v>0</v>
      </c>
      <c r="BU64" s="124">
        <f t="shared" si="62"/>
        <v>0</v>
      </c>
      <c r="BV64" s="124">
        <f t="shared" si="63"/>
        <v>0.15116279069767441</v>
      </c>
      <c r="BW64" s="124">
        <f t="shared" si="64"/>
        <v>0.15116279069767441</v>
      </c>
      <c r="BX64" s="124"/>
      <c r="BY64" s="291"/>
      <c r="BZ64" s="197"/>
      <c r="CA64" s="58"/>
      <c r="CB64" s="197"/>
      <c r="CC64" s="304"/>
      <c r="CD64" s="328"/>
      <c r="CE64" s="52" t="s">
        <v>322</v>
      </c>
      <c r="CF64" s="52"/>
      <c r="CG64" s="53" t="s">
        <v>322</v>
      </c>
    </row>
    <row r="65" spans="1:85" s="22" customFormat="1" x14ac:dyDescent="0.25">
      <c r="A65" s="13">
        <v>69</v>
      </c>
      <c r="B65" s="50" t="s">
        <v>228</v>
      </c>
      <c r="C65" s="51">
        <v>0</v>
      </c>
      <c r="D65" s="52">
        <v>0</v>
      </c>
      <c r="E65" s="52">
        <v>0</v>
      </c>
      <c r="F65" s="52"/>
      <c r="G65" s="52"/>
      <c r="H65" s="53"/>
      <c r="I65" s="241"/>
      <c r="J65" s="51">
        <v>17</v>
      </c>
      <c r="K65" s="52">
        <v>34</v>
      </c>
      <c r="L65" s="52">
        <v>44</v>
      </c>
      <c r="M65" s="52"/>
      <c r="N65" s="52"/>
      <c r="O65" s="105"/>
      <c r="P65" s="51">
        <v>0</v>
      </c>
      <c r="Q65" s="52">
        <v>0</v>
      </c>
      <c r="R65" s="52">
        <v>0</v>
      </c>
      <c r="S65" s="52">
        <v>0</v>
      </c>
      <c r="T65" s="52">
        <v>0</v>
      </c>
      <c r="U65" s="52"/>
      <c r="V65" s="52"/>
      <c r="W65" s="105"/>
      <c r="X65" s="246"/>
      <c r="Y65" s="241"/>
      <c r="Z65" s="51"/>
      <c r="AA65" s="52"/>
      <c r="AB65" s="52"/>
      <c r="AC65" s="52"/>
      <c r="AD65" s="52"/>
      <c r="AE65" s="54"/>
      <c r="AF65" s="54"/>
      <c r="AG65" s="107"/>
      <c r="AH65" s="191">
        <v>14092</v>
      </c>
      <c r="AI65" s="55">
        <v>14092</v>
      </c>
      <c r="AJ65" s="55">
        <v>14092</v>
      </c>
      <c r="AK65" s="55">
        <v>14092</v>
      </c>
      <c r="AL65" s="55">
        <v>14092</v>
      </c>
      <c r="AM65" s="55"/>
      <c r="AN65" s="55"/>
      <c r="AO65" s="141"/>
      <c r="AP65" s="191">
        <v>3964</v>
      </c>
      <c r="AQ65" s="55">
        <v>3521</v>
      </c>
      <c r="AR65" s="55">
        <v>3320</v>
      </c>
      <c r="AS65" s="55">
        <v>3982</v>
      </c>
      <c r="AT65" s="55">
        <v>3642</v>
      </c>
      <c r="AU65" s="55"/>
      <c r="AV65" s="55"/>
      <c r="AW65" s="56"/>
      <c r="AX65" s="255"/>
      <c r="AY65" s="197">
        <f t="shared" si="103"/>
        <v>0.28129435140505249</v>
      </c>
      <c r="AZ65" s="57">
        <f t="shared" si="103"/>
        <v>0.24985807550383196</v>
      </c>
      <c r="BA65" s="57">
        <f t="shared" si="103"/>
        <v>0.23559466363894407</v>
      </c>
      <c r="BB65" s="57">
        <f t="shared" si="103"/>
        <v>0.28257167187056487</v>
      </c>
      <c r="BC65" s="57">
        <f t="shared" si="103"/>
        <v>0.25844450752199832</v>
      </c>
      <c r="BD65" s="57"/>
      <c r="BE65" s="57"/>
      <c r="BF65" s="136"/>
      <c r="BG65" s="51"/>
      <c r="BH65" s="59">
        <f>(AZ65-AY65)*100</f>
        <v>-3.143627590122053</v>
      </c>
      <c r="BI65" s="59">
        <f>(BA65-AZ65)*100</f>
        <v>-1.4263411864887887</v>
      </c>
      <c r="BJ65" s="59">
        <f>(BB65-BA65)*100</f>
        <v>4.6977008231620792</v>
      </c>
      <c r="BK65" s="59">
        <f>(BC65-BB65)*100</f>
        <v>-2.4127164348566543</v>
      </c>
      <c r="BL65" s="59"/>
      <c r="BM65" s="59"/>
      <c r="BN65" s="144"/>
      <c r="BO65" s="197">
        <f>R65/J65</f>
        <v>0</v>
      </c>
      <c r="BP65" s="57">
        <f>S65/K65</f>
        <v>0</v>
      </c>
      <c r="BQ65" s="57">
        <f>T65/L65</f>
        <v>0</v>
      </c>
      <c r="BR65" s="57"/>
      <c r="BS65" s="57"/>
      <c r="BT65" s="58"/>
      <c r="BU65" s="124"/>
      <c r="BV65" s="124"/>
      <c r="BW65" s="124"/>
      <c r="BX65" s="124"/>
      <c r="BY65" s="291"/>
      <c r="BZ65" s="197"/>
      <c r="CA65" s="58"/>
      <c r="CB65" s="197"/>
      <c r="CC65" s="304"/>
      <c r="CD65" s="328"/>
      <c r="CE65" s="296"/>
      <c r="CF65" s="296"/>
      <c r="CG65" s="304"/>
    </row>
    <row r="66" spans="1:85" x14ac:dyDescent="0.25">
      <c r="A66" s="13">
        <v>70</v>
      </c>
      <c r="B66" s="50" t="s">
        <v>150</v>
      </c>
      <c r="C66" s="51">
        <v>0</v>
      </c>
      <c r="D66" s="52">
        <v>0</v>
      </c>
      <c r="E66" s="52">
        <v>0</v>
      </c>
      <c r="F66" s="52">
        <v>6</v>
      </c>
      <c r="G66" s="52">
        <v>0</v>
      </c>
      <c r="H66" s="53">
        <v>0</v>
      </c>
      <c r="I66" s="241">
        <v>6</v>
      </c>
      <c r="J66" s="51">
        <v>35</v>
      </c>
      <c r="K66" s="52">
        <v>51</v>
      </c>
      <c r="L66" s="52">
        <v>36</v>
      </c>
      <c r="M66" s="52">
        <v>35</v>
      </c>
      <c r="N66" s="52">
        <v>20</v>
      </c>
      <c r="O66" s="105">
        <v>23</v>
      </c>
      <c r="P66" s="51">
        <v>7</v>
      </c>
      <c r="Q66" s="52">
        <v>0</v>
      </c>
      <c r="R66" s="52">
        <v>12</v>
      </c>
      <c r="S66" s="52">
        <v>0</v>
      </c>
      <c r="T66" s="52">
        <v>0</v>
      </c>
      <c r="U66" s="52">
        <v>7</v>
      </c>
      <c r="V66" s="52">
        <v>3</v>
      </c>
      <c r="W66" s="105">
        <v>3</v>
      </c>
      <c r="X66" s="246">
        <v>0</v>
      </c>
      <c r="Y66" s="241">
        <v>4</v>
      </c>
      <c r="Z66" s="51"/>
      <c r="AA66" s="52">
        <v>25.98</v>
      </c>
      <c r="AB66" s="52">
        <v>31.18</v>
      </c>
      <c r="AC66" s="52">
        <v>36.369999999999997</v>
      </c>
      <c r="AD66" s="52">
        <v>34.56</v>
      </c>
      <c r="AE66" s="52">
        <v>34.56</v>
      </c>
      <c r="AF66" s="52">
        <v>35.47</v>
      </c>
      <c r="AG66" s="105">
        <v>36.17</v>
      </c>
      <c r="AH66" s="191"/>
      <c r="AI66" s="55"/>
      <c r="AJ66" s="55"/>
      <c r="AK66" s="55">
        <v>35881</v>
      </c>
      <c r="AL66" s="55">
        <v>33804</v>
      </c>
      <c r="AM66" s="55">
        <v>36795</v>
      </c>
      <c r="AN66" s="55">
        <v>37323</v>
      </c>
      <c r="AO66" s="141">
        <v>39452</v>
      </c>
      <c r="AP66" s="191"/>
      <c r="AQ66" s="55"/>
      <c r="AR66" s="55"/>
      <c r="AS66" s="55">
        <v>3051</v>
      </c>
      <c r="AT66" s="55">
        <v>5023</v>
      </c>
      <c r="AU66" s="55">
        <v>3935</v>
      </c>
      <c r="AV66" s="55">
        <v>3347</v>
      </c>
      <c r="AW66" s="56">
        <v>3120</v>
      </c>
      <c r="AX66" s="255">
        <v>5816</v>
      </c>
      <c r="AY66" s="197"/>
      <c r="AZ66" s="57"/>
      <c r="BA66" s="57"/>
      <c r="BB66" s="57">
        <f t="shared" si="103"/>
        <v>8.5031074942169951E-2</v>
      </c>
      <c r="BC66" s="57">
        <f t="shared" si="103"/>
        <v>0.14859188261744172</v>
      </c>
      <c r="BD66" s="57">
        <f t="shared" si="103"/>
        <v>0.10694387824432668</v>
      </c>
      <c r="BE66" s="57">
        <f t="shared" si="103"/>
        <v>8.9676606917986235E-2</v>
      </c>
      <c r="BF66" s="136">
        <f t="shared" si="103"/>
        <v>7.9083443171448844E-2</v>
      </c>
      <c r="BG66" s="51" t="s">
        <v>188</v>
      </c>
      <c r="BH66" s="59"/>
      <c r="BI66" s="59"/>
      <c r="BJ66" s="59"/>
      <c r="BK66" s="59">
        <f t="shared" ref="BK66:BN80" si="107">(BC66-BB66)*100</f>
        <v>6.3560807675271764</v>
      </c>
      <c r="BL66" s="59">
        <f t="shared" si="107"/>
        <v>-4.164800437311504</v>
      </c>
      <c r="BM66" s="59">
        <f t="shared" si="107"/>
        <v>-1.7267271326340441</v>
      </c>
      <c r="BN66" s="144">
        <f t="shared" si="107"/>
        <v>-1.0593163746537391</v>
      </c>
      <c r="BO66" s="197">
        <f t="shared" si="106"/>
        <v>0.34285714285714286</v>
      </c>
      <c r="BP66" s="57">
        <f t="shared" si="106"/>
        <v>0</v>
      </c>
      <c r="BQ66" s="57">
        <f t="shared" si="106"/>
        <v>0</v>
      </c>
      <c r="BR66" s="57">
        <f t="shared" si="106"/>
        <v>0.2</v>
      </c>
      <c r="BS66" s="57">
        <f t="shared" si="106"/>
        <v>0.15</v>
      </c>
      <c r="BT66" s="58">
        <f t="shared" si="61"/>
        <v>0.13043478260869565</v>
      </c>
      <c r="BU66" s="124">
        <f t="shared" si="62"/>
        <v>0</v>
      </c>
      <c r="BV66" s="124">
        <f t="shared" si="63"/>
        <v>0.17391304347826086</v>
      </c>
      <c r="BW66" s="124">
        <f t="shared" si="64"/>
        <v>0.30434782608695654</v>
      </c>
      <c r="BX66" s="124">
        <f t="shared" ref="BX66:BX80" si="108">(AG66-AF66)/AF66</f>
        <v>1.9734987313222523E-2</v>
      </c>
      <c r="BY66" s="291">
        <f t="shared" ref="BY66:BY80" si="109">(O66-N66)/N66</f>
        <v>0.15</v>
      </c>
      <c r="BZ66" s="197"/>
      <c r="CA66" s="58" t="s">
        <v>322</v>
      </c>
      <c r="CB66" s="197"/>
      <c r="CC66" s="302" t="s">
        <v>322</v>
      </c>
      <c r="CD66" s="326"/>
      <c r="CE66" s="126" t="s">
        <v>322</v>
      </c>
      <c r="CF66" s="126"/>
      <c r="CG66" s="302" t="s">
        <v>322</v>
      </c>
    </row>
    <row r="67" spans="1:85" x14ac:dyDescent="0.25">
      <c r="A67" s="13">
        <v>74</v>
      </c>
      <c r="B67" s="50" t="s">
        <v>37</v>
      </c>
      <c r="C67" s="51">
        <v>23</v>
      </c>
      <c r="D67" s="52">
        <v>25</v>
      </c>
      <c r="E67" s="52">
        <v>25</v>
      </c>
      <c r="F67" s="52"/>
      <c r="G67" s="52"/>
      <c r="H67" s="53"/>
      <c r="I67" s="241"/>
      <c r="J67" s="51">
        <v>30</v>
      </c>
      <c r="K67" s="52">
        <v>70</v>
      </c>
      <c r="L67" s="52">
        <v>92</v>
      </c>
      <c r="M67" s="52"/>
      <c r="N67" s="52"/>
      <c r="O67" s="105"/>
      <c r="P67" s="51">
        <v>0</v>
      </c>
      <c r="Q67" s="52">
        <v>0</v>
      </c>
      <c r="R67" s="52">
        <v>1</v>
      </c>
      <c r="S67" s="52">
        <v>3</v>
      </c>
      <c r="T67" s="52">
        <v>15</v>
      </c>
      <c r="U67" s="52"/>
      <c r="V67" s="52"/>
      <c r="W67" s="105"/>
      <c r="X67" s="246"/>
      <c r="Y67" s="241"/>
      <c r="Z67" s="51"/>
      <c r="AA67" s="52">
        <v>26.37</v>
      </c>
      <c r="AB67" s="52">
        <v>30.42</v>
      </c>
      <c r="AC67" s="52">
        <v>26.43</v>
      </c>
      <c r="AD67" s="52">
        <v>26.43</v>
      </c>
      <c r="AE67" s="54"/>
      <c r="AF67" s="54"/>
      <c r="AG67" s="107"/>
      <c r="AH67" s="191"/>
      <c r="AI67" s="55"/>
      <c r="AJ67" s="55">
        <v>146958</v>
      </c>
      <c r="AK67" s="55">
        <v>138925</v>
      </c>
      <c r="AL67" s="55">
        <v>71803</v>
      </c>
      <c r="AM67" s="55"/>
      <c r="AN67" s="55"/>
      <c r="AO67" s="141"/>
      <c r="AP67" s="191"/>
      <c r="AQ67" s="55"/>
      <c r="AR67" s="55">
        <v>34041</v>
      </c>
      <c r="AS67" s="55">
        <v>38285</v>
      </c>
      <c r="AT67" s="55">
        <v>25987</v>
      </c>
      <c r="AU67" s="55"/>
      <c r="AV67" s="55"/>
      <c r="AW67" s="56"/>
      <c r="AX67" s="255"/>
      <c r="AY67" s="197"/>
      <c r="AZ67" s="57"/>
      <c r="BA67" s="57">
        <f t="shared" ref="BA67" si="110">AR67/AJ67</f>
        <v>0.2316376107459274</v>
      </c>
      <c r="BB67" s="57">
        <f t="shared" si="103"/>
        <v>0.27558034910923163</v>
      </c>
      <c r="BC67" s="57">
        <f t="shared" si="103"/>
        <v>0.36192081110817098</v>
      </c>
      <c r="BD67" s="57"/>
      <c r="BE67" s="57"/>
      <c r="BF67" s="136"/>
      <c r="BG67" s="51" t="s">
        <v>188</v>
      </c>
      <c r="BH67" s="59"/>
      <c r="BI67" s="59"/>
      <c r="BJ67" s="59">
        <f>(BB67-BA67)*100</f>
        <v>4.3942738363304228</v>
      </c>
      <c r="BK67" s="59">
        <f>(BC67-BB67)*100</f>
        <v>8.6340461998939357</v>
      </c>
      <c r="BL67" s="59"/>
      <c r="BM67" s="59"/>
      <c r="BN67" s="144"/>
      <c r="BO67" s="197">
        <f>R67/J67</f>
        <v>3.3333333333333333E-2</v>
      </c>
      <c r="BP67" s="57">
        <f>S67/K67</f>
        <v>4.2857142857142858E-2</v>
      </c>
      <c r="BQ67" s="57">
        <f>T67/L67</f>
        <v>0.16304347826086957</v>
      </c>
      <c r="BR67" s="57"/>
      <c r="BS67" s="57"/>
      <c r="BT67" s="58"/>
      <c r="BU67" s="124"/>
      <c r="BV67" s="124"/>
      <c r="BW67" s="124"/>
      <c r="BX67" s="124"/>
      <c r="BY67" s="291"/>
      <c r="BZ67" s="197"/>
      <c r="CA67" s="58"/>
      <c r="CB67" s="197"/>
      <c r="CC67" s="302"/>
      <c r="CD67" s="326"/>
      <c r="CE67" s="126"/>
      <c r="CF67" s="126"/>
      <c r="CG67" s="302"/>
    </row>
    <row r="68" spans="1:85" x14ac:dyDescent="0.25">
      <c r="A68" s="13">
        <v>74</v>
      </c>
      <c r="B68" s="50" t="s">
        <v>244</v>
      </c>
      <c r="C68" s="51"/>
      <c r="D68" s="52"/>
      <c r="E68" s="52"/>
      <c r="F68" s="52">
        <v>0</v>
      </c>
      <c r="G68" s="52">
        <v>24</v>
      </c>
      <c r="H68" s="53">
        <v>0</v>
      </c>
      <c r="I68" s="241">
        <v>24</v>
      </c>
      <c r="J68" s="51"/>
      <c r="K68" s="52"/>
      <c r="L68" s="52"/>
      <c r="M68" s="52">
        <v>254</v>
      </c>
      <c r="N68" s="52">
        <v>252</v>
      </c>
      <c r="O68" s="105">
        <v>235</v>
      </c>
      <c r="P68" s="51"/>
      <c r="Q68" s="52"/>
      <c r="R68" s="52"/>
      <c r="S68" s="52"/>
      <c r="T68" s="52"/>
      <c r="U68" s="52">
        <v>9</v>
      </c>
      <c r="V68" s="52">
        <v>35</v>
      </c>
      <c r="W68" s="105">
        <v>32</v>
      </c>
      <c r="X68" s="246">
        <v>0</v>
      </c>
      <c r="Y68" s="241">
        <v>29</v>
      </c>
      <c r="Z68" s="51"/>
      <c r="AA68" s="52"/>
      <c r="AB68" s="52"/>
      <c r="AC68" s="52"/>
      <c r="AD68" s="52"/>
      <c r="AE68" s="54">
        <v>47.21</v>
      </c>
      <c r="AF68" s="54">
        <v>47.21</v>
      </c>
      <c r="AG68" s="107">
        <v>29.49</v>
      </c>
      <c r="AH68" s="191"/>
      <c r="AI68" s="55"/>
      <c r="AJ68" s="55"/>
      <c r="AK68" s="55"/>
      <c r="AL68" s="55"/>
      <c r="AM68" s="55">
        <v>291843.7</v>
      </c>
      <c r="AN68" s="55">
        <v>284867.25</v>
      </c>
      <c r="AO68" s="141">
        <v>307731.37</v>
      </c>
      <c r="AP68" s="191"/>
      <c r="AQ68" s="55"/>
      <c r="AR68" s="55"/>
      <c r="AS68" s="55"/>
      <c r="AT68" s="55"/>
      <c r="AU68" s="55">
        <v>132756.99</v>
      </c>
      <c r="AV68" s="55">
        <v>23212.06</v>
      </c>
      <c r="AW68" s="56">
        <v>26307.48</v>
      </c>
      <c r="AX68" s="255">
        <v>108366.11</v>
      </c>
      <c r="AY68" s="197"/>
      <c r="AZ68" s="57"/>
      <c r="BA68" s="57"/>
      <c r="BB68" s="57"/>
      <c r="BC68" s="57"/>
      <c r="BD68" s="57">
        <f t="shared" ref="BD68:BF73" si="111">AU68/AM68</f>
        <v>0.4548907171886869</v>
      </c>
      <c r="BE68" s="57">
        <f t="shared" si="111"/>
        <v>8.1483778847866867E-2</v>
      </c>
      <c r="BF68" s="136">
        <f t="shared" si="103"/>
        <v>8.5488457026659317E-2</v>
      </c>
      <c r="BG68" s="51"/>
      <c r="BH68" s="59"/>
      <c r="BI68" s="59"/>
      <c r="BJ68" s="59"/>
      <c r="BK68" s="59"/>
      <c r="BL68" s="59"/>
      <c r="BM68" s="59">
        <f>(BE68-BD68)*100</f>
        <v>-37.340693834082003</v>
      </c>
      <c r="BN68" s="144">
        <f t="shared" si="107"/>
        <v>0.40046781787924507</v>
      </c>
      <c r="BO68" s="197"/>
      <c r="BP68" s="57"/>
      <c r="BQ68" s="57"/>
      <c r="BR68" s="57">
        <f t="shared" ref="BR68:BS69" si="112">U68/M68</f>
        <v>3.5433070866141732E-2</v>
      </c>
      <c r="BS68" s="57">
        <f t="shared" si="112"/>
        <v>0.1388888888888889</v>
      </c>
      <c r="BT68" s="58">
        <f t="shared" si="61"/>
        <v>0.13617021276595745</v>
      </c>
      <c r="BU68" s="124">
        <f t="shared" si="62"/>
        <v>0</v>
      </c>
      <c r="BV68" s="124">
        <f t="shared" si="63"/>
        <v>0.12340425531914893</v>
      </c>
      <c r="BW68" s="124">
        <f t="shared" si="64"/>
        <v>0.25957446808510637</v>
      </c>
      <c r="BX68" s="124">
        <f t="shared" si="108"/>
        <v>-0.37534420673586111</v>
      </c>
      <c r="BY68" s="291">
        <f t="shared" si="109"/>
        <v>-6.7460317460317457E-2</v>
      </c>
      <c r="BZ68" s="197" t="s">
        <v>322</v>
      </c>
      <c r="CA68" s="58"/>
      <c r="CB68" s="197"/>
      <c r="CC68" s="302" t="s">
        <v>322</v>
      </c>
      <c r="CD68" s="326"/>
      <c r="CE68" s="126" t="s">
        <v>322</v>
      </c>
      <c r="CF68" s="126" t="s">
        <v>322</v>
      </c>
      <c r="CG68" s="302"/>
    </row>
    <row r="69" spans="1:85" x14ac:dyDescent="0.25">
      <c r="A69" s="13">
        <v>74</v>
      </c>
      <c r="B69" s="50" t="s">
        <v>245</v>
      </c>
      <c r="C69" s="51"/>
      <c r="D69" s="52"/>
      <c r="E69" s="52"/>
      <c r="F69" s="52">
        <v>0</v>
      </c>
      <c r="G69" s="52">
        <v>1</v>
      </c>
      <c r="H69" s="53">
        <v>25</v>
      </c>
      <c r="I69" s="241">
        <v>2</v>
      </c>
      <c r="J69" s="51"/>
      <c r="K69" s="52"/>
      <c r="L69" s="52"/>
      <c r="M69" s="52">
        <v>148</v>
      </c>
      <c r="N69" s="52">
        <v>139</v>
      </c>
      <c r="O69" s="105">
        <v>115</v>
      </c>
      <c r="P69" s="51"/>
      <c r="Q69" s="52"/>
      <c r="R69" s="52"/>
      <c r="S69" s="52"/>
      <c r="T69" s="52"/>
      <c r="U69" s="52">
        <v>43</v>
      </c>
      <c r="V69" s="52">
        <v>18</v>
      </c>
      <c r="W69" s="105">
        <v>9</v>
      </c>
      <c r="X69" s="246">
        <v>0</v>
      </c>
      <c r="Y69" s="241">
        <v>54</v>
      </c>
      <c r="Z69" s="51"/>
      <c r="AA69" s="52"/>
      <c r="AB69" s="52"/>
      <c r="AC69" s="52"/>
      <c r="AD69" s="52"/>
      <c r="AE69" s="54">
        <v>34.19</v>
      </c>
      <c r="AF69" s="54">
        <v>34.19</v>
      </c>
      <c r="AG69" s="107">
        <v>30.53</v>
      </c>
      <c r="AH69" s="191"/>
      <c r="AI69" s="55"/>
      <c r="AJ69" s="55"/>
      <c r="AK69" s="55"/>
      <c r="AL69" s="55"/>
      <c r="AM69" s="55">
        <v>185592.39</v>
      </c>
      <c r="AN69" s="55">
        <v>139099.18</v>
      </c>
      <c r="AO69" s="141">
        <v>151002.57999999999</v>
      </c>
      <c r="AP69" s="191"/>
      <c r="AQ69" s="55"/>
      <c r="AR69" s="55"/>
      <c r="AS69" s="55"/>
      <c r="AT69" s="55"/>
      <c r="AU69" s="55">
        <v>42309.09</v>
      </c>
      <c r="AV69" s="55">
        <v>35135.769999999997</v>
      </c>
      <c r="AW69" s="56">
        <v>13464.87</v>
      </c>
      <c r="AX69" s="255">
        <v>38072.82</v>
      </c>
      <c r="AY69" s="197"/>
      <c r="AZ69" s="57"/>
      <c r="BA69" s="57"/>
      <c r="BB69" s="57"/>
      <c r="BC69" s="57"/>
      <c r="BD69" s="57">
        <f t="shared" si="111"/>
        <v>0.22796780622308918</v>
      </c>
      <c r="BE69" s="57">
        <f t="shared" si="111"/>
        <v>0.25259509078342518</v>
      </c>
      <c r="BF69" s="136">
        <f t="shared" si="103"/>
        <v>8.9169800939825017E-2</v>
      </c>
      <c r="BG69" s="51"/>
      <c r="BH69" s="59"/>
      <c r="BI69" s="59"/>
      <c r="BJ69" s="59"/>
      <c r="BK69" s="59"/>
      <c r="BL69" s="59"/>
      <c r="BM69" s="59">
        <f>(BE69-BD69)*100</f>
        <v>2.4627284560336</v>
      </c>
      <c r="BN69" s="144">
        <f t="shared" si="107"/>
        <v>-16.342528984360015</v>
      </c>
      <c r="BO69" s="197"/>
      <c r="BP69" s="57"/>
      <c r="BQ69" s="57"/>
      <c r="BR69" s="57">
        <f t="shared" si="112"/>
        <v>0.29054054054054052</v>
      </c>
      <c r="BS69" s="57">
        <f t="shared" si="112"/>
        <v>0.12949640287769784</v>
      </c>
      <c r="BT69" s="58">
        <f t="shared" si="61"/>
        <v>7.8260869565217397E-2</v>
      </c>
      <c r="BU69" s="124">
        <f t="shared" si="62"/>
        <v>0</v>
      </c>
      <c r="BV69" s="124">
        <f t="shared" si="63"/>
        <v>0.46956521739130436</v>
      </c>
      <c r="BW69" s="124">
        <f t="shared" si="64"/>
        <v>0.54782608695652169</v>
      </c>
      <c r="BX69" s="124">
        <f t="shared" si="108"/>
        <v>-0.10704884469143015</v>
      </c>
      <c r="BY69" s="291">
        <f t="shared" si="109"/>
        <v>-0.17266187050359713</v>
      </c>
      <c r="BZ69" s="197" t="s">
        <v>322</v>
      </c>
      <c r="CA69" s="58"/>
      <c r="CB69" s="197" t="s">
        <v>322</v>
      </c>
      <c r="CC69" s="302"/>
      <c r="CD69" s="326"/>
      <c r="CE69" s="126" t="s">
        <v>322</v>
      </c>
      <c r="CF69" s="126"/>
      <c r="CG69" s="302" t="s">
        <v>322</v>
      </c>
    </row>
    <row r="70" spans="1:85" x14ac:dyDescent="0.25">
      <c r="A70" s="13">
        <v>76</v>
      </c>
      <c r="B70" s="50" t="s">
        <v>207</v>
      </c>
      <c r="C70" s="51">
        <v>5</v>
      </c>
      <c r="D70" s="52">
        <v>5</v>
      </c>
      <c r="E70" s="52">
        <v>5</v>
      </c>
      <c r="F70" s="52"/>
      <c r="G70" s="52">
        <v>3</v>
      </c>
      <c r="H70" s="53">
        <v>0</v>
      </c>
      <c r="I70" s="241">
        <v>6</v>
      </c>
      <c r="J70" s="51">
        <v>32</v>
      </c>
      <c r="K70" s="52">
        <v>31</v>
      </c>
      <c r="L70" s="52">
        <v>30</v>
      </c>
      <c r="M70" s="52"/>
      <c r="N70" s="52">
        <v>54</v>
      </c>
      <c r="O70" s="105">
        <v>132</v>
      </c>
      <c r="P70" s="51">
        <v>0</v>
      </c>
      <c r="Q70" s="52">
        <v>0</v>
      </c>
      <c r="R70" s="52">
        <v>0</v>
      </c>
      <c r="S70" s="52">
        <v>0</v>
      </c>
      <c r="T70" s="52">
        <v>0</v>
      </c>
      <c r="U70" s="52"/>
      <c r="V70" s="52">
        <v>6</v>
      </c>
      <c r="W70" s="105">
        <v>0</v>
      </c>
      <c r="X70" s="246">
        <v>8</v>
      </c>
      <c r="Y70" s="241">
        <v>7</v>
      </c>
      <c r="Z70" s="51" t="s">
        <v>81</v>
      </c>
      <c r="AA70" s="52" t="s">
        <v>81</v>
      </c>
      <c r="AB70" s="52" t="s">
        <v>78</v>
      </c>
      <c r="AC70" s="52" t="s">
        <v>78</v>
      </c>
      <c r="AD70" s="52" t="s">
        <v>82</v>
      </c>
      <c r="AE70" s="54"/>
      <c r="AF70" s="54" t="s">
        <v>145</v>
      </c>
      <c r="AG70" s="107" t="s">
        <v>376</v>
      </c>
      <c r="AH70" s="191">
        <v>8254</v>
      </c>
      <c r="AI70" s="55">
        <v>12126</v>
      </c>
      <c r="AJ70" s="55">
        <v>11491</v>
      </c>
      <c r="AK70" s="55">
        <v>13442</v>
      </c>
      <c r="AL70" s="55">
        <v>12410</v>
      </c>
      <c r="AM70" s="55"/>
      <c r="AN70" s="55">
        <v>15779.47</v>
      </c>
      <c r="AO70" s="141">
        <v>5070</v>
      </c>
      <c r="AP70" s="191">
        <v>1936</v>
      </c>
      <c r="AQ70" s="55">
        <v>1913</v>
      </c>
      <c r="AR70" s="55">
        <v>409</v>
      </c>
      <c r="AS70" s="55">
        <v>450</v>
      </c>
      <c r="AT70" s="55">
        <v>827</v>
      </c>
      <c r="AU70" s="55"/>
      <c r="AV70" s="55">
        <v>1634.38</v>
      </c>
      <c r="AW70" s="56">
        <v>1286.69</v>
      </c>
      <c r="AX70" s="255">
        <v>5180.9399999999996</v>
      </c>
      <c r="AY70" s="197">
        <f t="shared" ref="AY70:BD72" si="113">AP70/AH70</f>
        <v>0.23455294402713836</v>
      </c>
      <c r="AZ70" s="57">
        <f t="shared" si="113"/>
        <v>0.15776018472703282</v>
      </c>
      <c r="BA70" s="57">
        <f t="shared" si="113"/>
        <v>3.5593072839613611E-2</v>
      </c>
      <c r="BB70" s="57">
        <f t="shared" si="113"/>
        <v>3.3477161136735607E-2</v>
      </c>
      <c r="BC70" s="57">
        <f t="shared" si="113"/>
        <v>6.6639806607574542E-2</v>
      </c>
      <c r="BD70" s="57"/>
      <c r="BE70" s="57">
        <f t="shared" si="111"/>
        <v>0.10357635585986096</v>
      </c>
      <c r="BF70" s="57">
        <f t="shared" si="111"/>
        <v>0.25378500986193298</v>
      </c>
      <c r="BG70" s="51" t="s">
        <v>188</v>
      </c>
      <c r="BH70" s="59">
        <f>(AZ70-AY70)*100</f>
        <v>-7.6792759300105544</v>
      </c>
      <c r="BI70" s="59">
        <f>(BA70-AZ70)*100</f>
        <v>-12.216711188741922</v>
      </c>
      <c r="BJ70" s="59">
        <f t="shared" ref="BJ70:BK71" si="114">(BB70-BA70)*100</f>
        <v>-0.21159117028780039</v>
      </c>
      <c r="BK70" s="59">
        <f t="shared" si="114"/>
        <v>3.3162645470838936</v>
      </c>
      <c r="BL70" s="59"/>
      <c r="BM70" s="59"/>
      <c r="BN70" s="144">
        <f t="shared" si="107"/>
        <v>15.020865400207201</v>
      </c>
      <c r="BO70" s="197">
        <f t="shared" ref="BO70:BQ71" si="115">R70/J70</f>
        <v>0</v>
      </c>
      <c r="BP70" s="57">
        <f t="shared" si="115"/>
        <v>0</v>
      </c>
      <c r="BQ70" s="57">
        <f t="shared" si="115"/>
        <v>0</v>
      </c>
      <c r="BR70" s="57"/>
      <c r="BS70" s="57">
        <f>V70/N70</f>
        <v>0.1111111111111111</v>
      </c>
      <c r="BT70" s="58">
        <f t="shared" si="61"/>
        <v>0</v>
      </c>
      <c r="BU70" s="124">
        <f t="shared" si="62"/>
        <v>6.0606060606060608E-2</v>
      </c>
      <c r="BV70" s="124">
        <f t="shared" si="63"/>
        <v>5.3030303030303032E-2</v>
      </c>
      <c r="BW70" s="124">
        <f t="shared" si="64"/>
        <v>0.11363636363636363</v>
      </c>
      <c r="BX70" s="124"/>
      <c r="BY70" s="291">
        <f t="shared" si="109"/>
        <v>1.4444444444444444</v>
      </c>
      <c r="BZ70" s="197"/>
      <c r="CA70" s="58"/>
      <c r="CB70" s="197" t="s">
        <v>322</v>
      </c>
      <c r="CC70" s="302"/>
      <c r="CD70" s="326"/>
      <c r="CE70" s="126" t="s">
        <v>322</v>
      </c>
      <c r="CF70" s="126"/>
      <c r="CG70" s="302" t="s">
        <v>322</v>
      </c>
    </row>
    <row r="71" spans="1:85" x14ac:dyDescent="0.25">
      <c r="A71" s="13">
        <v>76</v>
      </c>
      <c r="B71" s="50" t="s">
        <v>208</v>
      </c>
      <c r="C71" s="51">
        <v>4</v>
      </c>
      <c r="D71" s="52">
        <v>4</v>
      </c>
      <c r="E71" s="52">
        <v>0</v>
      </c>
      <c r="F71" s="52"/>
      <c r="G71" s="52">
        <v>0</v>
      </c>
      <c r="H71" s="53">
        <v>0</v>
      </c>
      <c r="I71" s="241">
        <v>5</v>
      </c>
      <c r="J71" s="51">
        <v>24</v>
      </c>
      <c r="K71" s="52">
        <v>33</v>
      </c>
      <c r="L71" s="52">
        <v>12</v>
      </c>
      <c r="M71" s="52"/>
      <c r="N71" s="52">
        <v>67</v>
      </c>
      <c r="O71" s="105">
        <v>65</v>
      </c>
      <c r="P71" s="51">
        <v>1</v>
      </c>
      <c r="Q71" s="52">
        <v>1</v>
      </c>
      <c r="R71" s="52">
        <v>3</v>
      </c>
      <c r="S71" s="52">
        <v>3</v>
      </c>
      <c r="T71" s="52">
        <v>3</v>
      </c>
      <c r="U71" s="52"/>
      <c r="V71" s="52">
        <v>1</v>
      </c>
      <c r="W71" s="105">
        <v>3</v>
      </c>
      <c r="X71" s="246">
        <v>0</v>
      </c>
      <c r="Y71" s="241">
        <v>4</v>
      </c>
      <c r="Z71" s="51" t="s">
        <v>80</v>
      </c>
      <c r="AA71" s="52" t="s">
        <v>83</v>
      </c>
      <c r="AB71" s="52" t="s">
        <v>84</v>
      </c>
      <c r="AC71" s="52" t="s">
        <v>84</v>
      </c>
      <c r="AD71" s="52" t="s">
        <v>84</v>
      </c>
      <c r="AE71" s="54"/>
      <c r="AF71" s="54">
        <v>27.97</v>
      </c>
      <c r="AG71" s="107">
        <v>27.97</v>
      </c>
      <c r="AH71" s="191">
        <v>16453</v>
      </c>
      <c r="AI71" s="55">
        <v>17990</v>
      </c>
      <c r="AJ71" s="55">
        <v>27444</v>
      </c>
      <c r="AK71" s="55">
        <v>27389</v>
      </c>
      <c r="AL71" s="55"/>
      <c r="AM71" s="55"/>
      <c r="AN71" s="55">
        <v>29133.62</v>
      </c>
      <c r="AO71" s="141">
        <v>33144.67</v>
      </c>
      <c r="AP71" s="191">
        <v>941</v>
      </c>
      <c r="AQ71" s="55">
        <v>2060</v>
      </c>
      <c r="AR71" s="55">
        <v>1916</v>
      </c>
      <c r="AS71" s="55">
        <v>4117</v>
      </c>
      <c r="AT71" s="55"/>
      <c r="AU71" s="55"/>
      <c r="AV71" s="55">
        <v>3254</v>
      </c>
      <c r="AW71" s="56">
        <v>3678.52</v>
      </c>
      <c r="AX71" s="255">
        <v>15087.09</v>
      </c>
      <c r="AY71" s="197">
        <f t="shared" si="113"/>
        <v>5.7193217042484652E-2</v>
      </c>
      <c r="AZ71" s="57">
        <f t="shared" si="113"/>
        <v>0.11450806003335186</v>
      </c>
      <c r="BA71" s="57">
        <f t="shared" si="113"/>
        <v>6.9814895787786033E-2</v>
      </c>
      <c r="BB71" s="57">
        <f t="shared" si="113"/>
        <v>0.15031582021979628</v>
      </c>
      <c r="BC71" s="57"/>
      <c r="BD71" s="57"/>
      <c r="BE71" s="57">
        <f t="shared" si="111"/>
        <v>0.11169226481295494</v>
      </c>
      <c r="BF71" s="136">
        <f t="shared" si="111"/>
        <v>0.11098375696605216</v>
      </c>
      <c r="BG71" s="51" t="s">
        <v>188</v>
      </c>
      <c r="BH71" s="59">
        <f>(AZ71-AY71)*100</f>
        <v>5.7314842990867207</v>
      </c>
      <c r="BI71" s="59">
        <f>(BA71-AZ71)*100</f>
        <v>-4.4693164245565828</v>
      </c>
      <c r="BJ71" s="59">
        <f t="shared" si="114"/>
        <v>8.0500924432010255</v>
      </c>
      <c r="BK71" s="59">
        <f t="shared" si="114"/>
        <v>-15.031582021979627</v>
      </c>
      <c r="BL71" s="59"/>
      <c r="BM71" s="59"/>
      <c r="BN71" s="144">
        <f t="shared" si="107"/>
        <v>-7.0850784690278112E-2</v>
      </c>
      <c r="BO71" s="197">
        <f t="shared" si="115"/>
        <v>0.125</v>
      </c>
      <c r="BP71" s="57">
        <f t="shared" si="115"/>
        <v>9.0909090909090912E-2</v>
      </c>
      <c r="BQ71" s="57">
        <f t="shared" si="115"/>
        <v>0.25</v>
      </c>
      <c r="BR71" s="57"/>
      <c r="BS71" s="57">
        <f>V71/N71</f>
        <v>1.4925373134328358E-2</v>
      </c>
      <c r="BT71" s="58">
        <f t="shared" si="61"/>
        <v>4.6153846153846156E-2</v>
      </c>
      <c r="BU71" s="124">
        <f t="shared" si="62"/>
        <v>0</v>
      </c>
      <c r="BV71" s="124">
        <f t="shared" si="63"/>
        <v>6.1538461538461542E-2</v>
      </c>
      <c r="BW71" s="124">
        <f t="shared" si="64"/>
        <v>0.1076923076923077</v>
      </c>
      <c r="BX71" s="124">
        <f t="shared" ref="BX71:BX72" si="116">(AG71-AF71)/AF71</f>
        <v>0</v>
      </c>
      <c r="BY71" s="291">
        <f t="shared" si="109"/>
        <v>-2.9850746268656716E-2</v>
      </c>
      <c r="BZ71" s="197"/>
      <c r="CA71" s="58"/>
      <c r="CB71" s="197"/>
      <c r="CC71" s="302" t="s">
        <v>322</v>
      </c>
      <c r="CD71" s="326" t="s">
        <v>322</v>
      </c>
      <c r="CE71" s="126"/>
      <c r="CF71" s="126"/>
      <c r="CG71" s="302" t="s">
        <v>322</v>
      </c>
    </row>
    <row r="72" spans="1:85" x14ac:dyDescent="0.25">
      <c r="A72" s="13">
        <v>76</v>
      </c>
      <c r="B72" s="50" t="s">
        <v>210</v>
      </c>
      <c r="C72" s="51">
        <v>12</v>
      </c>
      <c r="D72" s="52">
        <v>12</v>
      </c>
      <c r="E72" s="52">
        <v>12</v>
      </c>
      <c r="F72" s="52">
        <v>0</v>
      </c>
      <c r="G72" s="52">
        <v>0</v>
      </c>
      <c r="H72" s="53">
        <v>0</v>
      </c>
      <c r="I72" s="241">
        <v>12</v>
      </c>
      <c r="J72" s="51">
        <v>115</v>
      </c>
      <c r="K72" s="52">
        <v>117</v>
      </c>
      <c r="L72" s="52">
        <v>126</v>
      </c>
      <c r="M72" s="52">
        <v>279</v>
      </c>
      <c r="N72" s="52">
        <v>198</v>
      </c>
      <c r="O72" s="105">
        <v>198</v>
      </c>
      <c r="P72" s="51">
        <v>4</v>
      </c>
      <c r="Q72" s="52">
        <v>1</v>
      </c>
      <c r="R72" s="52">
        <v>0</v>
      </c>
      <c r="S72" s="52">
        <v>4</v>
      </c>
      <c r="T72" s="52">
        <v>1</v>
      </c>
      <c r="U72" s="52">
        <v>5</v>
      </c>
      <c r="V72" s="52">
        <v>4</v>
      </c>
      <c r="W72" s="105">
        <v>0</v>
      </c>
      <c r="X72" s="246">
        <v>0</v>
      </c>
      <c r="Y72" s="241">
        <v>3</v>
      </c>
      <c r="Z72" s="51">
        <v>14.58</v>
      </c>
      <c r="AA72" s="52">
        <v>17.22</v>
      </c>
      <c r="AB72" s="52">
        <v>23.99</v>
      </c>
      <c r="AC72" s="52">
        <v>23.99</v>
      </c>
      <c r="AD72" s="52">
        <v>23.99</v>
      </c>
      <c r="AE72" s="54">
        <v>30.77</v>
      </c>
      <c r="AF72" s="54">
        <v>32.64</v>
      </c>
      <c r="AG72" s="107">
        <v>32.630000000000003</v>
      </c>
      <c r="AH72" s="191">
        <v>58571</v>
      </c>
      <c r="AI72" s="55">
        <v>61358</v>
      </c>
      <c r="AJ72" s="55">
        <v>66491</v>
      </c>
      <c r="AK72" s="55">
        <v>106989</v>
      </c>
      <c r="AL72" s="55">
        <v>102150</v>
      </c>
      <c r="AM72" s="55">
        <v>95617.79</v>
      </c>
      <c r="AN72" s="55">
        <v>89283.839999999997</v>
      </c>
      <c r="AO72" s="141">
        <v>133848.01999999999</v>
      </c>
      <c r="AP72" s="191">
        <v>7848</v>
      </c>
      <c r="AQ72" s="55">
        <v>7162</v>
      </c>
      <c r="AR72" s="55">
        <v>8537</v>
      </c>
      <c r="AS72" s="55">
        <v>13674</v>
      </c>
      <c r="AT72" s="55">
        <v>15430</v>
      </c>
      <c r="AU72" s="55">
        <v>17587.75</v>
      </c>
      <c r="AV72" s="55">
        <v>12504.03</v>
      </c>
      <c r="AW72" s="56">
        <v>8247.82</v>
      </c>
      <c r="AX72" s="255">
        <v>19967.13</v>
      </c>
      <c r="AY72" s="197">
        <f t="shared" si="113"/>
        <v>0.13399122432603167</v>
      </c>
      <c r="AZ72" s="57">
        <f t="shared" si="113"/>
        <v>0.11672479546269435</v>
      </c>
      <c r="BA72" s="57">
        <f t="shared" si="113"/>
        <v>0.12839331638868418</v>
      </c>
      <c r="BB72" s="57">
        <f t="shared" si="113"/>
        <v>0.12780753161539971</v>
      </c>
      <c r="BC72" s="57">
        <f t="shared" si="113"/>
        <v>0.15105237395986296</v>
      </c>
      <c r="BD72" s="57">
        <f t="shared" si="113"/>
        <v>0.18393805169519187</v>
      </c>
      <c r="BE72" s="57">
        <f t="shared" si="111"/>
        <v>0.14004807588920909</v>
      </c>
      <c r="BF72" s="136">
        <f t="shared" si="111"/>
        <v>6.1620784528601917E-2</v>
      </c>
      <c r="BG72" s="51" t="s">
        <v>188</v>
      </c>
      <c r="BH72" s="59">
        <f t="shared" ref="BH72:BJ72" si="117">(AZ72-AY72)*100</f>
        <v>-1.7266428863337318</v>
      </c>
      <c r="BI72" s="59">
        <f t="shared" si="117"/>
        <v>1.1668520925989827</v>
      </c>
      <c r="BJ72" s="59">
        <f t="shared" si="117"/>
        <v>-5.8578477328447009E-2</v>
      </c>
      <c r="BK72" s="59">
        <f>(BC72-BB72)*100</f>
        <v>2.324484234446325</v>
      </c>
      <c r="BL72" s="59">
        <f>(BD72-BC72)*100</f>
        <v>3.2885677735328911</v>
      </c>
      <c r="BM72" s="59">
        <f>(BE72-BD72)*100</f>
        <v>-4.3889975805982777</v>
      </c>
      <c r="BN72" s="144">
        <f t="shared" si="107"/>
        <v>-7.8427291360607168</v>
      </c>
      <c r="BO72" s="197">
        <f>R72/J72</f>
        <v>0</v>
      </c>
      <c r="BP72" s="57">
        <f>S72/K72</f>
        <v>3.4188034188034191E-2</v>
      </c>
      <c r="BQ72" s="57">
        <f>T72/L72</f>
        <v>7.9365079365079361E-3</v>
      </c>
      <c r="BR72" s="57">
        <f>U72/M72</f>
        <v>1.7921146953405017E-2</v>
      </c>
      <c r="BS72" s="57">
        <f>V72/N72</f>
        <v>2.0202020202020204E-2</v>
      </c>
      <c r="BT72" s="58">
        <f t="shared" si="61"/>
        <v>0</v>
      </c>
      <c r="BU72" s="124">
        <f t="shared" si="62"/>
        <v>0</v>
      </c>
      <c r="BV72" s="124">
        <f t="shared" si="63"/>
        <v>1.5151515151515152E-2</v>
      </c>
      <c r="BW72" s="124">
        <f t="shared" si="64"/>
        <v>1.5151515151515152E-2</v>
      </c>
      <c r="BX72" s="124">
        <f t="shared" si="116"/>
        <v>-3.0637254901954691E-4</v>
      </c>
      <c r="BY72" s="291">
        <f t="shared" si="109"/>
        <v>0</v>
      </c>
      <c r="BZ72" s="197" t="s">
        <v>322</v>
      </c>
      <c r="CA72" s="58"/>
      <c r="CB72" s="197"/>
      <c r="CC72" s="302" t="s">
        <v>322</v>
      </c>
      <c r="CD72" s="326" t="s">
        <v>322</v>
      </c>
      <c r="CE72" s="126"/>
      <c r="CF72" s="126"/>
      <c r="CG72" s="302" t="s">
        <v>322</v>
      </c>
    </row>
    <row r="73" spans="1:85" x14ac:dyDescent="0.25">
      <c r="A73" s="13">
        <v>76</v>
      </c>
      <c r="B73" s="50" t="s">
        <v>211</v>
      </c>
      <c r="C73" s="51"/>
      <c r="D73" s="52"/>
      <c r="E73" s="52"/>
      <c r="F73" s="52">
        <v>21</v>
      </c>
      <c r="G73" s="52">
        <v>21</v>
      </c>
      <c r="H73" s="53">
        <v>0</v>
      </c>
      <c r="I73" s="241">
        <v>21</v>
      </c>
      <c r="J73" s="51"/>
      <c r="K73" s="52"/>
      <c r="L73" s="52"/>
      <c r="M73" s="52">
        <v>35</v>
      </c>
      <c r="N73" s="52">
        <v>28</v>
      </c>
      <c r="O73" s="105">
        <v>47</v>
      </c>
      <c r="P73" s="51"/>
      <c r="Q73" s="52"/>
      <c r="R73" s="52"/>
      <c r="S73" s="52"/>
      <c r="T73" s="52"/>
      <c r="U73" s="52">
        <v>6</v>
      </c>
      <c r="V73" s="52">
        <v>5</v>
      </c>
      <c r="W73" s="105">
        <v>2</v>
      </c>
      <c r="X73" s="246">
        <v>5</v>
      </c>
      <c r="Y73" s="241">
        <v>12</v>
      </c>
      <c r="Z73" s="51"/>
      <c r="AA73" s="52"/>
      <c r="AB73" s="52"/>
      <c r="AC73" s="52"/>
      <c r="AD73" s="52"/>
      <c r="AE73" s="54">
        <v>22.2</v>
      </c>
      <c r="AF73" s="54">
        <v>22.23</v>
      </c>
      <c r="AG73" s="107">
        <v>22.2</v>
      </c>
      <c r="AH73" s="191"/>
      <c r="AI73" s="55"/>
      <c r="AJ73" s="55"/>
      <c r="AK73" s="55"/>
      <c r="AL73" s="55"/>
      <c r="AM73" s="55">
        <v>75144</v>
      </c>
      <c r="AN73" s="55">
        <v>72870</v>
      </c>
      <c r="AO73" s="141">
        <v>81512</v>
      </c>
      <c r="AP73" s="191"/>
      <c r="AQ73" s="55"/>
      <c r="AR73" s="55"/>
      <c r="AS73" s="55"/>
      <c r="AT73" s="55"/>
      <c r="AU73" s="55">
        <v>3894</v>
      </c>
      <c r="AV73" s="55">
        <v>4507</v>
      </c>
      <c r="AW73" s="56">
        <v>433</v>
      </c>
      <c r="AX73" s="255">
        <v>4468</v>
      </c>
      <c r="AY73" s="197"/>
      <c r="AZ73" s="57"/>
      <c r="BA73" s="57"/>
      <c r="BB73" s="57"/>
      <c r="BC73" s="57"/>
      <c r="BD73" s="57">
        <f t="shared" ref="BD73:BE75" si="118">AU73/AM73</f>
        <v>5.1820504631108273E-2</v>
      </c>
      <c r="BE73" s="57">
        <f t="shared" si="111"/>
        <v>6.1849869630849458E-2</v>
      </c>
      <c r="BF73" s="136">
        <f t="shared" si="103"/>
        <v>5.3121012857002652E-3</v>
      </c>
      <c r="BG73" s="51" t="s">
        <v>188</v>
      </c>
      <c r="BH73" s="59"/>
      <c r="BI73" s="59"/>
      <c r="BJ73" s="59"/>
      <c r="BK73" s="59"/>
      <c r="BL73" s="59"/>
      <c r="BM73" s="59">
        <f>(BE73-BD73)*100</f>
        <v>1.0029364999741184</v>
      </c>
      <c r="BN73" s="144">
        <f t="shared" si="107"/>
        <v>-5.6537768345149191</v>
      </c>
      <c r="BO73" s="197"/>
      <c r="BP73" s="57"/>
      <c r="BQ73" s="57"/>
      <c r="BR73" s="57">
        <f>U73/M73</f>
        <v>0.17142857142857143</v>
      </c>
      <c r="BS73" s="57">
        <f>V73/N73</f>
        <v>0.17857142857142858</v>
      </c>
      <c r="BT73" s="58">
        <f t="shared" si="61"/>
        <v>4.2553191489361701E-2</v>
      </c>
      <c r="BU73" s="124">
        <f t="shared" si="62"/>
        <v>0.10638297872340426</v>
      </c>
      <c r="BV73" s="124">
        <f t="shared" si="63"/>
        <v>0.25531914893617019</v>
      </c>
      <c r="BW73" s="124">
        <f t="shared" si="64"/>
        <v>0.40425531914893614</v>
      </c>
      <c r="BX73" s="124">
        <f t="shared" si="108"/>
        <v>-1.3495276653171901E-3</v>
      </c>
      <c r="BY73" s="291">
        <f t="shared" si="109"/>
        <v>0.6785714285714286</v>
      </c>
      <c r="BZ73" s="197"/>
      <c r="CA73" s="58"/>
      <c r="CB73" s="197"/>
      <c r="CC73" s="302" t="s">
        <v>322</v>
      </c>
      <c r="CD73" s="326" t="s">
        <v>322</v>
      </c>
      <c r="CE73" s="126"/>
      <c r="CF73" s="126" t="s">
        <v>322</v>
      </c>
      <c r="CG73" s="302"/>
    </row>
    <row r="74" spans="1:85" x14ac:dyDescent="0.25">
      <c r="A74" s="13">
        <v>78</v>
      </c>
      <c r="B74" s="50" t="s">
        <v>40</v>
      </c>
      <c r="C74" s="51"/>
      <c r="D74" s="52"/>
      <c r="E74" s="52"/>
      <c r="F74" s="52">
        <v>0</v>
      </c>
      <c r="G74" s="52"/>
      <c r="H74" s="53"/>
      <c r="I74" s="241"/>
      <c r="J74" s="51"/>
      <c r="K74" s="52"/>
      <c r="L74" s="52"/>
      <c r="M74" s="52">
        <v>122</v>
      </c>
      <c r="N74" s="52"/>
      <c r="O74" s="105"/>
      <c r="P74" s="51"/>
      <c r="Q74" s="52"/>
      <c r="R74" s="52"/>
      <c r="S74" s="52"/>
      <c r="T74" s="52"/>
      <c r="U74" s="52">
        <v>62</v>
      </c>
      <c r="V74" s="52"/>
      <c r="W74" s="105"/>
      <c r="X74" s="246"/>
      <c r="Y74" s="241"/>
      <c r="Z74" s="51"/>
      <c r="AA74" s="52"/>
      <c r="AB74" s="52"/>
      <c r="AC74" s="52"/>
      <c r="AD74" s="52"/>
      <c r="AE74" s="54">
        <v>31.75</v>
      </c>
      <c r="AF74" s="54"/>
      <c r="AG74" s="107"/>
      <c r="AH74" s="191"/>
      <c r="AI74" s="55"/>
      <c r="AJ74" s="55"/>
      <c r="AK74" s="55"/>
      <c r="AL74" s="55"/>
      <c r="AM74" s="55">
        <v>127836.48</v>
      </c>
      <c r="AN74" s="55"/>
      <c r="AO74" s="141"/>
      <c r="AP74" s="191"/>
      <c r="AQ74" s="55"/>
      <c r="AR74" s="55"/>
      <c r="AS74" s="55"/>
      <c r="AT74" s="55"/>
      <c r="AU74" s="55">
        <v>20558.03</v>
      </c>
      <c r="AV74" s="55"/>
      <c r="AW74" s="56"/>
      <c r="AX74" s="255"/>
      <c r="AY74" s="197"/>
      <c r="AZ74" s="57"/>
      <c r="BA74" s="57"/>
      <c r="BB74" s="57"/>
      <c r="BC74" s="57"/>
      <c r="BD74" s="57">
        <f t="shared" si="118"/>
        <v>0.16081505060214424</v>
      </c>
      <c r="BE74" s="57"/>
      <c r="BF74" s="136"/>
      <c r="BG74" s="51" t="s">
        <v>188</v>
      </c>
      <c r="BH74" s="59"/>
      <c r="BI74" s="59"/>
      <c r="BJ74" s="59"/>
      <c r="BK74" s="59"/>
      <c r="BL74" s="59"/>
      <c r="BM74" s="59"/>
      <c r="BN74" s="144"/>
      <c r="BO74" s="197"/>
      <c r="BP74" s="57"/>
      <c r="BQ74" s="57"/>
      <c r="BR74" s="57">
        <f>U74/M74</f>
        <v>0.50819672131147542</v>
      </c>
      <c r="BS74" s="57"/>
      <c r="BT74" s="58"/>
      <c r="BU74" s="124"/>
      <c r="BV74" s="124"/>
      <c r="BW74" s="124"/>
      <c r="BX74" s="124"/>
      <c r="BY74" s="291"/>
      <c r="BZ74" s="197" t="s">
        <v>322</v>
      </c>
      <c r="CA74" s="58"/>
      <c r="CB74" s="197"/>
      <c r="CC74" s="302"/>
      <c r="CD74" s="326"/>
      <c r="CE74" s="126"/>
      <c r="CF74" s="126"/>
      <c r="CG74" s="302"/>
    </row>
    <row r="75" spans="1:85" x14ac:dyDescent="0.25">
      <c r="A75" s="13">
        <v>79</v>
      </c>
      <c r="B75" s="50" t="s">
        <v>75</v>
      </c>
      <c r="C75" s="51">
        <v>0</v>
      </c>
      <c r="D75" s="52">
        <v>0</v>
      </c>
      <c r="E75" s="52">
        <v>0</v>
      </c>
      <c r="F75" s="52">
        <v>0</v>
      </c>
      <c r="G75" s="52">
        <v>1</v>
      </c>
      <c r="H75" s="53"/>
      <c r="I75" s="241"/>
      <c r="J75" s="51">
        <v>37</v>
      </c>
      <c r="K75" s="52">
        <v>49</v>
      </c>
      <c r="L75" s="52">
        <v>68</v>
      </c>
      <c r="M75" s="52">
        <v>73</v>
      </c>
      <c r="N75" s="52">
        <v>53</v>
      </c>
      <c r="O75" s="105"/>
      <c r="P75" s="51">
        <v>8</v>
      </c>
      <c r="Q75" s="52">
        <v>7</v>
      </c>
      <c r="R75" s="52">
        <v>8</v>
      </c>
      <c r="S75" s="52">
        <v>9</v>
      </c>
      <c r="T75" s="52">
        <v>7</v>
      </c>
      <c r="U75" s="52">
        <v>1</v>
      </c>
      <c r="V75" s="52">
        <v>5</v>
      </c>
      <c r="W75" s="105"/>
      <c r="X75" s="246"/>
      <c r="Y75" s="241"/>
      <c r="Z75" s="51">
        <v>20.57</v>
      </c>
      <c r="AA75" s="52">
        <v>26.78</v>
      </c>
      <c r="AB75" s="52">
        <v>31.48</v>
      </c>
      <c r="AC75" s="52"/>
      <c r="AD75" s="52"/>
      <c r="AE75" s="54">
        <v>56.76</v>
      </c>
      <c r="AF75" s="54">
        <v>56.76</v>
      </c>
      <c r="AG75" s="107"/>
      <c r="AH75" s="191">
        <v>59921</v>
      </c>
      <c r="AI75" s="55">
        <v>72552</v>
      </c>
      <c r="AJ75" s="55">
        <v>81297</v>
      </c>
      <c r="AK75" s="55">
        <v>123593</v>
      </c>
      <c r="AL75" s="55">
        <v>95539</v>
      </c>
      <c r="AM75" s="55">
        <v>94591</v>
      </c>
      <c r="AN75" s="55">
        <v>96213</v>
      </c>
      <c r="AO75" s="141"/>
      <c r="AP75" s="191">
        <v>5734</v>
      </c>
      <c r="AQ75" s="55">
        <v>7966</v>
      </c>
      <c r="AR75" s="55">
        <v>12741</v>
      </c>
      <c r="AS75" s="55">
        <v>20140</v>
      </c>
      <c r="AT75" s="55">
        <v>14331</v>
      </c>
      <c r="AU75" s="55">
        <v>15858</v>
      </c>
      <c r="AV75" s="55">
        <v>13250</v>
      </c>
      <c r="AW75" s="56"/>
      <c r="AX75" s="255"/>
      <c r="AY75" s="197">
        <f t="shared" ref="AY75:BC75" si="119">AP75/AH75</f>
        <v>9.5692662004973214E-2</v>
      </c>
      <c r="AZ75" s="57">
        <f t="shared" si="119"/>
        <v>0.10979711103760062</v>
      </c>
      <c r="BA75" s="57">
        <f t="shared" si="119"/>
        <v>0.1567216502453965</v>
      </c>
      <c r="BB75" s="57">
        <f t="shared" si="119"/>
        <v>0.16295421261721943</v>
      </c>
      <c r="BC75" s="57">
        <f t="shared" si="119"/>
        <v>0.15000157003946032</v>
      </c>
      <c r="BD75" s="57">
        <f t="shared" si="118"/>
        <v>0.16764808491294098</v>
      </c>
      <c r="BE75" s="57">
        <f t="shared" si="118"/>
        <v>0.13771527756124433</v>
      </c>
      <c r="BF75" s="136"/>
      <c r="BG75" s="51" t="s">
        <v>188</v>
      </c>
      <c r="BH75" s="59">
        <f t="shared" ref="BH75:BL75" si="120">(AZ75-AY75)*100</f>
        <v>1.4104449032627406</v>
      </c>
      <c r="BI75" s="59">
        <f t="shared" si="120"/>
        <v>4.6924539207795881</v>
      </c>
      <c r="BJ75" s="59">
        <f t="shared" si="120"/>
        <v>0.62325623718229306</v>
      </c>
      <c r="BK75" s="59">
        <f t="shared" si="120"/>
        <v>-1.2952642577759104</v>
      </c>
      <c r="BL75" s="59">
        <f t="shared" si="120"/>
        <v>1.7646514873480652</v>
      </c>
      <c r="BM75" s="59">
        <f>(BE75-BD75)*100</f>
        <v>-2.9932807351696651</v>
      </c>
      <c r="BN75" s="144"/>
      <c r="BO75" s="197">
        <f>R75/J75</f>
        <v>0.21621621621621623</v>
      </c>
      <c r="BP75" s="57">
        <f>S75/K75</f>
        <v>0.18367346938775511</v>
      </c>
      <c r="BQ75" s="57">
        <f>T75/L75</f>
        <v>0.10294117647058823</v>
      </c>
      <c r="BR75" s="57">
        <f>U75/M75</f>
        <v>1.3698630136986301E-2</v>
      </c>
      <c r="BS75" s="57">
        <f>V75/N75</f>
        <v>9.4339622641509441E-2</v>
      </c>
      <c r="BT75" s="58"/>
      <c r="BU75" s="124"/>
      <c r="BV75" s="124"/>
      <c r="BW75" s="124"/>
      <c r="BX75" s="124"/>
      <c r="BY75" s="291"/>
      <c r="BZ75" s="197"/>
      <c r="CA75" s="58" t="s">
        <v>322</v>
      </c>
      <c r="CB75" s="197"/>
      <c r="CC75" s="302" t="s">
        <v>322</v>
      </c>
      <c r="CD75" s="326"/>
      <c r="CE75" s="126"/>
      <c r="CF75" s="126"/>
      <c r="CG75" s="302"/>
    </row>
    <row r="76" spans="1:85" x14ac:dyDescent="0.25">
      <c r="A76" s="13">
        <v>82</v>
      </c>
      <c r="B76" s="50" t="s">
        <v>343</v>
      </c>
      <c r="C76" s="51">
        <v>2</v>
      </c>
      <c r="D76" s="52">
        <v>24</v>
      </c>
      <c r="E76" s="52">
        <v>24</v>
      </c>
      <c r="F76" s="52">
        <v>25</v>
      </c>
      <c r="G76" s="52">
        <v>24</v>
      </c>
      <c r="H76" s="53">
        <v>24</v>
      </c>
      <c r="I76" s="241">
        <v>0</v>
      </c>
      <c r="J76" s="51">
        <v>0</v>
      </c>
      <c r="K76" s="52">
        <v>0</v>
      </c>
      <c r="L76" s="52">
        <v>0</v>
      </c>
      <c r="M76" s="52">
        <v>40</v>
      </c>
      <c r="N76" s="52">
        <v>48</v>
      </c>
      <c r="O76" s="105">
        <v>39</v>
      </c>
      <c r="P76" s="51">
        <v>0</v>
      </c>
      <c r="Q76" s="52">
        <v>0</v>
      </c>
      <c r="R76" s="52">
        <v>0</v>
      </c>
      <c r="S76" s="52">
        <v>0</v>
      </c>
      <c r="T76" s="52">
        <v>0</v>
      </c>
      <c r="U76" s="52">
        <v>0</v>
      </c>
      <c r="V76" s="52">
        <v>15</v>
      </c>
      <c r="W76" s="105">
        <v>0</v>
      </c>
      <c r="X76" s="246">
        <v>12</v>
      </c>
      <c r="Y76" s="241">
        <v>1</v>
      </c>
      <c r="Z76" s="51">
        <v>0</v>
      </c>
      <c r="AA76" s="52">
        <v>0</v>
      </c>
      <c r="AB76" s="52">
        <v>0</v>
      </c>
      <c r="AC76" s="52">
        <v>0</v>
      </c>
      <c r="AD76" s="52">
        <v>0</v>
      </c>
      <c r="AE76" s="54">
        <v>32.21</v>
      </c>
      <c r="AF76" s="54">
        <v>32.21</v>
      </c>
      <c r="AG76" s="107">
        <v>33.72</v>
      </c>
      <c r="AH76" s="191">
        <v>90546</v>
      </c>
      <c r="AI76" s="55">
        <v>97358</v>
      </c>
      <c r="AJ76" s="55">
        <v>99700</v>
      </c>
      <c r="AK76" s="55">
        <v>129457</v>
      </c>
      <c r="AL76" s="55">
        <v>154232</v>
      </c>
      <c r="AM76" s="55">
        <v>153479</v>
      </c>
      <c r="AN76" s="55">
        <v>139493</v>
      </c>
      <c r="AO76" s="141">
        <v>148691</v>
      </c>
      <c r="AP76" s="191">
        <v>-2407</v>
      </c>
      <c r="AQ76" s="55">
        <v>121</v>
      </c>
      <c r="AR76" s="55">
        <v>3026</v>
      </c>
      <c r="AS76" s="55">
        <v>-167</v>
      </c>
      <c r="AT76" s="55">
        <v>7751</v>
      </c>
      <c r="AU76" s="55">
        <v>19232</v>
      </c>
      <c r="AV76" s="55">
        <v>19104</v>
      </c>
      <c r="AW76" s="56">
        <v>9774</v>
      </c>
      <c r="AX76" s="255">
        <v>18701</v>
      </c>
      <c r="AY76" s="197">
        <f>AP76/AH76</f>
        <v>-2.6583173193735779E-2</v>
      </c>
      <c r="AZ76" s="57">
        <f>AQ76/AI76</f>
        <v>1.2428357197148668E-3</v>
      </c>
      <c r="BA76" s="57">
        <f>AR76/AJ76</f>
        <v>3.0351053159478437E-2</v>
      </c>
      <c r="BB76" s="57">
        <f>AS76/AK76</f>
        <v>-1.2900036305491399E-3</v>
      </c>
      <c r="BC76" s="57">
        <f>AT76/AL76</f>
        <v>5.0255459308055396E-2</v>
      </c>
      <c r="BD76" s="57">
        <f t="shared" ref="BD76:BF89" si="121">AU76/AM76</f>
        <v>0.1253070452635214</v>
      </c>
      <c r="BE76" s="57">
        <f t="shared" si="121"/>
        <v>0.13695310875814556</v>
      </c>
      <c r="BF76" s="136">
        <f t="shared" si="103"/>
        <v>6.5733635526023765E-2</v>
      </c>
      <c r="BG76" s="51" t="s">
        <v>188</v>
      </c>
      <c r="BH76" s="59">
        <f t="shared" ref="BH76:BM77" si="122">(AZ76-AY76)*100</f>
        <v>2.7826008913450644</v>
      </c>
      <c r="BI76" s="59">
        <f t="shared" si="122"/>
        <v>2.9108217439763573</v>
      </c>
      <c r="BJ76" s="59">
        <f t="shared" si="122"/>
        <v>-3.1641056790027577</v>
      </c>
      <c r="BK76" s="59">
        <f t="shared" si="122"/>
        <v>5.1545462938604532</v>
      </c>
      <c r="BL76" s="59">
        <f t="shared" si="122"/>
        <v>7.505158595546602</v>
      </c>
      <c r="BM76" s="59">
        <f t="shared" si="122"/>
        <v>1.1646063494624159</v>
      </c>
      <c r="BN76" s="144">
        <f t="shared" si="107"/>
        <v>-7.1219473232121802</v>
      </c>
      <c r="BO76" s="197"/>
      <c r="BP76" s="57"/>
      <c r="BQ76" s="57"/>
      <c r="BR76" s="57">
        <f>U76/M76</f>
        <v>0</v>
      </c>
      <c r="BS76" s="57">
        <f>V76/N76</f>
        <v>0.3125</v>
      </c>
      <c r="BT76" s="58">
        <f t="shared" si="61"/>
        <v>0</v>
      </c>
      <c r="BU76" s="124">
        <f t="shared" si="62"/>
        <v>0.30769230769230771</v>
      </c>
      <c r="BV76" s="124">
        <f t="shared" si="63"/>
        <v>2.564102564102564E-2</v>
      </c>
      <c r="BW76" s="124">
        <f t="shared" si="64"/>
        <v>0.33333333333333331</v>
      </c>
      <c r="BX76" s="124">
        <f t="shared" si="108"/>
        <v>4.6879850977957091E-2</v>
      </c>
      <c r="BY76" s="291">
        <f t="shared" si="109"/>
        <v>-0.1875</v>
      </c>
      <c r="BZ76" s="197" t="s">
        <v>322</v>
      </c>
      <c r="CA76" s="58"/>
      <c r="CB76" s="197" t="s">
        <v>322</v>
      </c>
      <c r="CC76" s="302"/>
      <c r="CD76" s="326"/>
      <c r="CE76" s="126" t="s">
        <v>322</v>
      </c>
      <c r="CF76" s="126" t="s">
        <v>322</v>
      </c>
      <c r="CG76" s="302"/>
    </row>
    <row r="77" spans="1:85" x14ac:dyDescent="0.25">
      <c r="A77" s="13">
        <v>83</v>
      </c>
      <c r="B77" s="50" t="s">
        <v>44</v>
      </c>
      <c r="C77" s="51">
        <v>0</v>
      </c>
      <c r="D77" s="52">
        <v>0</v>
      </c>
      <c r="E77" s="52">
        <v>0</v>
      </c>
      <c r="F77" s="52">
        <v>0</v>
      </c>
      <c r="G77" s="52">
        <v>0</v>
      </c>
      <c r="H77" s="53">
        <v>8</v>
      </c>
      <c r="I77" s="241">
        <v>0</v>
      </c>
      <c r="J77" s="51">
        <v>75</v>
      </c>
      <c r="K77" s="52">
        <v>77</v>
      </c>
      <c r="L77" s="52">
        <v>89</v>
      </c>
      <c r="M77" s="52">
        <v>103</v>
      </c>
      <c r="N77" s="52">
        <v>97</v>
      </c>
      <c r="O77" s="105">
        <v>76</v>
      </c>
      <c r="P77" s="51">
        <v>4</v>
      </c>
      <c r="Q77" s="52">
        <v>2</v>
      </c>
      <c r="R77" s="52">
        <v>2</v>
      </c>
      <c r="S77" s="52">
        <v>0</v>
      </c>
      <c r="T77" s="52">
        <v>7</v>
      </c>
      <c r="U77" s="52">
        <v>6</v>
      </c>
      <c r="V77" s="52">
        <v>9</v>
      </c>
      <c r="W77" s="105">
        <v>1</v>
      </c>
      <c r="X77" s="246">
        <v>0</v>
      </c>
      <c r="Y77" s="241">
        <v>5</v>
      </c>
      <c r="Z77" s="51">
        <v>18.87</v>
      </c>
      <c r="AA77" s="52">
        <v>25.17</v>
      </c>
      <c r="AB77" s="52">
        <v>37.54</v>
      </c>
      <c r="AC77" s="52">
        <v>31.31</v>
      </c>
      <c r="AD77" s="52">
        <v>34.590000000000003</v>
      </c>
      <c r="AE77" s="54">
        <v>33.93</v>
      </c>
      <c r="AF77" s="54">
        <v>35.840000000000003</v>
      </c>
      <c r="AG77" s="107">
        <v>44.83</v>
      </c>
      <c r="AH77" s="191">
        <v>38879</v>
      </c>
      <c r="AI77" s="55">
        <v>40061</v>
      </c>
      <c r="AJ77" s="55">
        <v>61289</v>
      </c>
      <c r="AK77" s="55">
        <v>76318</v>
      </c>
      <c r="AL77" s="55">
        <v>59088</v>
      </c>
      <c r="AM77" s="55">
        <v>79693.72</v>
      </c>
      <c r="AN77" s="55">
        <v>92467</v>
      </c>
      <c r="AO77" s="141">
        <v>80483.45</v>
      </c>
      <c r="AP77" s="191">
        <v>16958</v>
      </c>
      <c r="AQ77" s="55">
        <v>11985</v>
      </c>
      <c r="AR77" s="55">
        <v>18190</v>
      </c>
      <c r="AS77" s="55">
        <v>33488</v>
      </c>
      <c r="AT77" s="55">
        <v>38803</v>
      </c>
      <c r="AU77" s="55">
        <v>29515.19</v>
      </c>
      <c r="AV77" s="55">
        <v>10164</v>
      </c>
      <c r="AW77" s="56">
        <v>10917.53</v>
      </c>
      <c r="AX77" s="255">
        <v>45725.88</v>
      </c>
      <c r="AY77" s="197">
        <f t="shared" ref="AY77:AZ84" si="123">AP77/AH77</f>
        <v>0.43617376990148926</v>
      </c>
      <c r="AZ77" s="57">
        <f>AQ77/AI77</f>
        <v>0.29916876762936523</v>
      </c>
      <c r="BA77" s="57">
        <f t="shared" ref="BA77:BD84" si="124">AR77/AJ77</f>
        <v>0.29679061495537534</v>
      </c>
      <c r="BB77" s="57">
        <f t="shared" si="124"/>
        <v>0.43879556592153884</v>
      </c>
      <c r="BC77" s="57">
        <f t="shared" si="124"/>
        <v>0.65669848361765504</v>
      </c>
      <c r="BD77" s="57">
        <f t="shared" si="121"/>
        <v>0.37035778979824258</v>
      </c>
      <c r="BE77" s="57">
        <f t="shared" si="121"/>
        <v>0.10992029588934431</v>
      </c>
      <c r="BF77" s="136">
        <f t="shared" si="121"/>
        <v>0.13564937884745251</v>
      </c>
      <c r="BG77" s="51" t="s">
        <v>188</v>
      </c>
      <c r="BH77" s="59">
        <f t="shared" si="122"/>
        <v>-13.700500227212403</v>
      </c>
      <c r="BI77" s="59">
        <f t="shared" si="122"/>
        <v>-0.23781526739898862</v>
      </c>
      <c r="BJ77" s="59">
        <f t="shared" si="122"/>
        <v>14.200495096616351</v>
      </c>
      <c r="BK77" s="59">
        <f t="shared" si="122"/>
        <v>21.790291769611621</v>
      </c>
      <c r="BL77" s="59">
        <f t="shared" si="122"/>
        <v>-28.634069381941245</v>
      </c>
      <c r="BM77" s="59">
        <f t="shared" si="122"/>
        <v>-26.043749390889825</v>
      </c>
      <c r="BN77" s="144">
        <f t="shared" si="107"/>
        <v>2.5729082958108203</v>
      </c>
      <c r="BO77" s="197">
        <f t="shared" ref="BO77:BQ78" si="125">R77/J77</f>
        <v>2.6666666666666668E-2</v>
      </c>
      <c r="BP77" s="57">
        <f t="shared" si="125"/>
        <v>0</v>
      </c>
      <c r="BQ77" s="57">
        <f t="shared" si="125"/>
        <v>7.8651685393258425E-2</v>
      </c>
      <c r="BR77" s="57">
        <f>U77/M77</f>
        <v>5.8252427184466021E-2</v>
      </c>
      <c r="BS77" s="57">
        <f>V77/N77</f>
        <v>9.2783505154639179E-2</v>
      </c>
      <c r="BT77" s="58">
        <f t="shared" si="61"/>
        <v>1.3157894736842105E-2</v>
      </c>
      <c r="BU77" s="124">
        <f t="shared" si="62"/>
        <v>0</v>
      </c>
      <c r="BV77" s="124">
        <f t="shared" si="63"/>
        <v>6.5789473684210523E-2</v>
      </c>
      <c r="BW77" s="124">
        <f t="shared" si="64"/>
        <v>7.8947368421052627E-2</v>
      </c>
      <c r="BX77" s="124">
        <f t="shared" si="108"/>
        <v>0.25083705357142838</v>
      </c>
      <c r="BY77" s="291">
        <f t="shared" si="109"/>
        <v>-0.21649484536082475</v>
      </c>
      <c r="BZ77" s="197"/>
      <c r="CA77" s="58" t="s">
        <v>322</v>
      </c>
      <c r="CB77" s="197" t="s">
        <v>322</v>
      </c>
      <c r="CC77" s="302"/>
      <c r="CD77" s="326"/>
      <c r="CE77" s="126" t="s">
        <v>322</v>
      </c>
      <c r="CF77" s="126"/>
      <c r="CG77" s="302" t="s">
        <v>322</v>
      </c>
    </row>
    <row r="78" spans="1:85" x14ac:dyDescent="0.25">
      <c r="A78" s="13">
        <v>83</v>
      </c>
      <c r="B78" s="50" t="s">
        <v>212</v>
      </c>
      <c r="C78" s="51">
        <v>0</v>
      </c>
      <c r="D78" s="52">
        <v>0</v>
      </c>
      <c r="E78" s="52">
        <v>0</v>
      </c>
      <c r="F78" s="52"/>
      <c r="G78" s="52"/>
      <c r="H78" s="53"/>
      <c r="I78" s="241"/>
      <c r="J78" s="51">
        <v>22</v>
      </c>
      <c r="K78" s="52">
        <v>28</v>
      </c>
      <c r="L78" s="52">
        <v>30</v>
      </c>
      <c r="M78" s="52"/>
      <c r="N78" s="52"/>
      <c r="O78" s="105"/>
      <c r="P78" s="51">
        <v>0</v>
      </c>
      <c r="Q78" s="52">
        <v>0</v>
      </c>
      <c r="R78" s="52">
        <v>0</v>
      </c>
      <c r="S78" s="52">
        <v>0</v>
      </c>
      <c r="T78" s="52">
        <v>0</v>
      </c>
      <c r="U78" s="52"/>
      <c r="V78" s="52"/>
      <c r="W78" s="105"/>
      <c r="X78" s="246"/>
      <c r="Y78" s="241"/>
      <c r="Z78" s="51">
        <v>17.649999999999999</v>
      </c>
      <c r="AA78" s="52">
        <v>17.649999999999999</v>
      </c>
      <c r="AB78" s="52">
        <v>18.989999999999998</v>
      </c>
      <c r="AC78" s="52">
        <v>19.91</v>
      </c>
      <c r="AD78" s="52">
        <v>19.91</v>
      </c>
      <c r="AE78" s="54"/>
      <c r="AF78" s="54"/>
      <c r="AG78" s="107"/>
      <c r="AH78" s="191">
        <v>11723</v>
      </c>
      <c r="AI78" s="55">
        <v>13224</v>
      </c>
      <c r="AJ78" s="55">
        <v>14530</v>
      </c>
      <c r="AK78" s="55">
        <v>16609</v>
      </c>
      <c r="AL78" s="55">
        <v>23471</v>
      </c>
      <c r="AM78" s="55"/>
      <c r="AN78" s="55"/>
      <c r="AO78" s="141"/>
      <c r="AP78" s="191">
        <v>1407</v>
      </c>
      <c r="AQ78" s="55">
        <v>1923</v>
      </c>
      <c r="AR78" s="55">
        <v>2167</v>
      </c>
      <c r="AS78" s="55">
        <v>1892</v>
      </c>
      <c r="AT78" s="55">
        <v>3655</v>
      </c>
      <c r="AU78" s="55"/>
      <c r="AV78" s="55"/>
      <c r="AW78" s="56"/>
      <c r="AX78" s="255"/>
      <c r="AY78" s="197">
        <f t="shared" si="123"/>
        <v>0.12002047257527937</v>
      </c>
      <c r="AZ78" s="57">
        <f>AQ78/AI78</f>
        <v>0.14541742286751361</v>
      </c>
      <c r="BA78" s="57">
        <f t="shared" si="124"/>
        <v>0.14913971094287681</v>
      </c>
      <c r="BB78" s="57">
        <f t="shared" si="124"/>
        <v>0.11391414293455356</v>
      </c>
      <c r="BC78" s="57">
        <f t="shared" si="124"/>
        <v>0.15572408504111457</v>
      </c>
      <c r="BD78" s="57"/>
      <c r="BE78" s="57"/>
      <c r="BF78" s="136"/>
      <c r="BG78" s="51" t="s">
        <v>188</v>
      </c>
      <c r="BH78" s="59">
        <f>(AZ78-AY78)*100</f>
        <v>2.5396950292234237</v>
      </c>
      <c r="BI78" s="59">
        <f>(BA78-AZ78)*100</f>
        <v>0.37222880753632059</v>
      </c>
      <c r="BJ78" s="59">
        <f>(BB78-BA78)*100</f>
        <v>-3.5225568008323256</v>
      </c>
      <c r="BK78" s="59">
        <f>(BC78-BB78)*100</f>
        <v>4.1809942106561016</v>
      </c>
      <c r="BL78" s="59"/>
      <c r="BM78" s="59"/>
      <c r="BN78" s="144"/>
      <c r="BO78" s="197">
        <f t="shared" si="125"/>
        <v>0</v>
      </c>
      <c r="BP78" s="57">
        <f t="shared" si="125"/>
        <v>0</v>
      </c>
      <c r="BQ78" s="57">
        <f t="shared" si="125"/>
        <v>0</v>
      </c>
      <c r="BR78" s="57"/>
      <c r="BS78" s="57"/>
      <c r="BT78" s="58"/>
      <c r="BU78" s="124"/>
      <c r="BV78" s="124"/>
      <c r="BW78" s="124"/>
      <c r="BX78" s="124"/>
      <c r="BY78" s="291"/>
      <c r="BZ78" s="197"/>
      <c r="CA78" s="58"/>
      <c r="CB78" s="197"/>
      <c r="CC78" s="302"/>
      <c r="CD78" s="326"/>
      <c r="CE78" s="126"/>
      <c r="CF78" s="126"/>
      <c r="CG78" s="302"/>
    </row>
    <row r="79" spans="1:85" x14ac:dyDescent="0.25">
      <c r="A79" s="13">
        <v>84</v>
      </c>
      <c r="B79" s="50" t="s">
        <v>369</v>
      </c>
      <c r="C79" s="51">
        <v>0</v>
      </c>
      <c r="D79" s="52">
        <v>0</v>
      </c>
      <c r="E79" s="52">
        <v>0</v>
      </c>
      <c r="F79" s="52">
        <v>0</v>
      </c>
      <c r="G79" s="52"/>
      <c r="H79" s="53"/>
      <c r="I79" s="241"/>
      <c r="J79" s="51"/>
      <c r="K79" s="52"/>
      <c r="L79" s="52">
        <v>17</v>
      </c>
      <c r="M79" s="52">
        <v>25</v>
      </c>
      <c r="N79" s="52"/>
      <c r="O79" s="105"/>
      <c r="P79" s="51"/>
      <c r="Q79" s="52"/>
      <c r="R79" s="52"/>
      <c r="S79" s="52"/>
      <c r="T79" s="52">
        <v>11</v>
      </c>
      <c r="U79" s="52">
        <v>0</v>
      </c>
      <c r="V79" s="52"/>
      <c r="W79" s="105"/>
      <c r="X79" s="246"/>
      <c r="Y79" s="241"/>
      <c r="Z79" s="51"/>
      <c r="AA79" s="52"/>
      <c r="AB79" s="52"/>
      <c r="AC79" s="52"/>
      <c r="AD79" s="52" t="s">
        <v>93</v>
      </c>
      <c r="AE79" s="54" t="s">
        <v>250</v>
      </c>
      <c r="AF79" s="54"/>
      <c r="AG79" s="107"/>
      <c r="AH79" s="191"/>
      <c r="AI79" s="55"/>
      <c r="AJ79" s="55"/>
      <c r="AK79" s="55"/>
      <c r="AL79" s="55">
        <v>18228</v>
      </c>
      <c r="AM79" s="55">
        <v>37589.730000000003</v>
      </c>
      <c r="AN79" s="55"/>
      <c r="AO79" s="141"/>
      <c r="AP79" s="191"/>
      <c r="AQ79" s="55"/>
      <c r="AR79" s="55"/>
      <c r="AS79" s="55"/>
      <c r="AT79" s="55">
        <v>6999</v>
      </c>
      <c r="AU79" s="55">
        <v>12781.93</v>
      </c>
      <c r="AV79" s="55"/>
      <c r="AW79" s="56"/>
      <c r="AX79" s="255"/>
      <c r="AY79" s="197"/>
      <c r="AZ79" s="57"/>
      <c r="BA79" s="57"/>
      <c r="BB79" s="57"/>
      <c r="BC79" s="57">
        <f t="shared" si="124"/>
        <v>0.38396971691902565</v>
      </c>
      <c r="BD79" s="57">
        <f t="shared" si="124"/>
        <v>0.34003782416101419</v>
      </c>
      <c r="BE79" s="57"/>
      <c r="BF79" s="136"/>
      <c r="BG79" s="51" t="s">
        <v>188</v>
      </c>
      <c r="BH79" s="59"/>
      <c r="BI79" s="59"/>
      <c r="BJ79" s="59"/>
      <c r="BK79" s="59"/>
      <c r="BL79" s="59"/>
      <c r="BM79" s="59"/>
      <c r="BN79" s="144"/>
      <c r="BO79" s="197"/>
      <c r="BP79" s="57"/>
      <c r="BQ79" s="57">
        <f>T79/L79</f>
        <v>0.6470588235294118</v>
      </c>
      <c r="BR79" s="57">
        <f>U79/M79</f>
        <v>0</v>
      </c>
      <c r="BS79" s="57"/>
      <c r="BT79" s="58"/>
      <c r="BU79" s="124"/>
      <c r="BV79" s="124"/>
      <c r="BW79" s="124"/>
      <c r="BX79" s="124"/>
      <c r="BY79" s="291"/>
      <c r="BZ79" s="197"/>
      <c r="CA79" s="58" t="s">
        <v>322</v>
      </c>
      <c r="CB79" s="197"/>
      <c r="CC79" s="302"/>
      <c r="CD79" s="326"/>
      <c r="CE79" s="126"/>
      <c r="CF79" s="126"/>
      <c r="CG79" s="302"/>
    </row>
    <row r="80" spans="1:85" x14ac:dyDescent="0.25">
      <c r="A80" s="13">
        <v>85</v>
      </c>
      <c r="B80" s="50" t="s">
        <v>45</v>
      </c>
      <c r="C80" s="51">
        <v>12</v>
      </c>
      <c r="D80" s="52">
        <v>12</v>
      </c>
      <c r="E80" s="52">
        <v>12</v>
      </c>
      <c r="F80" s="52">
        <v>0</v>
      </c>
      <c r="G80" s="52">
        <v>12</v>
      </c>
      <c r="H80" s="53">
        <v>0</v>
      </c>
      <c r="I80" s="241">
        <v>12</v>
      </c>
      <c r="J80" s="51">
        <v>7</v>
      </c>
      <c r="K80" s="52">
        <v>24</v>
      </c>
      <c r="L80" s="52">
        <v>46</v>
      </c>
      <c r="M80" s="52">
        <v>56</v>
      </c>
      <c r="N80" s="52">
        <v>48</v>
      </c>
      <c r="O80" s="105">
        <v>79</v>
      </c>
      <c r="P80" s="51">
        <v>12</v>
      </c>
      <c r="Q80" s="52">
        <v>6</v>
      </c>
      <c r="R80" s="52">
        <v>7</v>
      </c>
      <c r="S80" s="52">
        <v>25</v>
      </c>
      <c r="T80" s="52">
        <v>20</v>
      </c>
      <c r="U80" s="52">
        <v>16</v>
      </c>
      <c r="V80" s="52">
        <v>15</v>
      </c>
      <c r="W80" s="105">
        <v>33</v>
      </c>
      <c r="X80" s="246">
        <v>13</v>
      </c>
      <c r="Y80" s="241">
        <v>13</v>
      </c>
      <c r="Z80" s="51">
        <v>23.57</v>
      </c>
      <c r="AA80" s="52">
        <v>30.57</v>
      </c>
      <c r="AB80" s="54">
        <v>37.6</v>
      </c>
      <c r="AC80" s="54">
        <v>37.6</v>
      </c>
      <c r="AD80" s="54">
        <v>37.6</v>
      </c>
      <c r="AE80" s="54">
        <v>37.6</v>
      </c>
      <c r="AF80" s="54">
        <v>37.6</v>
      </c>
      <c r="AG80" s="107">
        <v>37.6</v>
      </c>
      <c r="AH80" s="191">
        <v>34266</v>
      </c>
      <c r="AI80" s="55">
        <v>34202</v>
      </c>
      <c r="AJ80" s="55">
        <v>48860</v>
      </c>
      <c r="AK80" s="55">
        <v>68782</v>
      </c>
      <c r="AL80" s="55">
        <v>60136</v>
      </c>
      <c r="AM80" s="55">
        <v>66744</v>
      </c>
      <c r="AN80" s="55">
        <v>78276</v>
      </c>
      <c r="AO80" s="141">
        <v>76686</v>
      </c>
      <c r="AP80" s="191">
        <v>528</v>
      </c>
      <c r="AQ80" s="55">
        <v>406</v>
      </c>
      <c r="AR80" s="55">
        <v>917</v>
      </c>
      <c r="AS80" s="55">
        <v>4630</v>
      </c>
      <c r="AT80" s="55">
        <v>7570</v>
      </c>
      <c r="AU80" s="55">
        <v>8706</v>
      </c>
      <c r="AV80" s="55">
        <v>10083</v>
      </c>
      <c r="AW80" s="56">
        <v>11364</v>
      </c>
      <c r="AX80" s="255">
        <v>26847</v>
      </c>
      <c r="AY80" s="197">
        <f t="shared" si="123"/>
        <v>1.5408860094554369E-2</v>
      </c>
      <c r="AZ80" s="57">
        <f t="shared" si="123"/>
        <v>1.1870650839132215E-2</v>
      </c>
      <c r="BA80" s="57">
        <f t="shared" si="124"/>
        <v>1.8767908309455586E-2</v>
      </c>
      <c r="BB80" s="57">
        <f t="shared" si="124"/>
        <v>6.7314122880986302E-2</v>
      </c>
      <c r="BC80" s="57">
        <f t="shared" si="124"/>
        <v>0.12588133563921777</v>
      </c>
      <c r="BD80" s="57">
        <f t="shared" si="121"/>
        <v>0.13043869111830278</v>
      </c>
      <c r="BE80" s="57">
        <f t="shared" si="121"/>
        <v>0.12881342940364862</v>
      </c>
      <c r="BF80" s="136">
        <f t="shared" si="121"/>
        <v>0.14818871762772867</v>
      </c>
      <c r="BG80" s="51" t="s">
        <v>188</v>
      </c>
      <c r="BH80" s="59">
        <f t="shared" ref="BH80:BM82" si="126">(AZ80-AY80)*100</f>
        <v>-0.35382092554221545</v>
      </c>
      <c r="BI80" s="59">
        <f t="shared" si="126"/>
        <v>0.68972574703233713</v>
      </c>
      <c r="BJ80" s="59">
        <f t="shared" si="126"/>
        <v>4.8546214571530717</v>
      </c>
      <c r="BK80" s="59">
        <f t="shared" si="126"/>
        <v>5.8567212758231468</v>
      </c>
      <c r="BL80" s="59">
        <f t="shared" si="126"/>
        <v>0.45573554790850068</v>
      </c>
      <c r="BM80" s="59">
        <f t="shared" si="126"/>
        <v>-0.16252617146541581</v>
      </c>
      <c r="BN80" s="144">
        <f t="shared" si="107"/>
        <v>1.9375288224080052</v>
      </c>
      <c r="BO80" s="197">
        <f>R80/J80</f>
        <v>1</v>
      </c>
      <c r="BP80" s="57">
        <f>S80/K80</f>
        <v>1.0416666666666667</v>
      </c>
      <c r="BQ80" s="57">
        <f>T80/L80</f>
        <v>0.43478260869565216</v>
      </c>
      <c r="BR80" s="57">
        <f>U80/M80</f>
        <v>0.2857142857142857</v>
      </c>
      <c r="BS80" s="57">
        <f>V80/N80</f>
        <v>0.3125</v>
      </c>
      <c r="BT80" s="58">
        <f t="shared" si="61"/>
        <v>0.41772151898734178</v>
      </c>
      <c r="BU80" s="124">
        <f t="shared" si="62"/>
        <v>0.16455696202531644</v>
      </c>
      <c r="BV80" s="124">
        <f t="shared" si="63"/>
        <v>0.16455696202531644</v>
      </c>
      <c r="BW80" s="124">
        <f t="shared" si="64"/>
        <v>0.74683544303797467</v>
      </c>
      <c r="BX80" s="124">
        <f t="shared" si="108"/>
        <v>0</v>
      </c>
      <c r="BY80" s="291">
        <f t="shared" si="109"/>
        <v>0.64583333333333337</v>
      </c>
      <c r="BZ80" s="197"/>
      <c r="CA80" s="58" t="s">
        <v>322</v>
      </c>
      <c r="CB80" s="197"/>
      <c r="CC80" s="302" t="s">
        <v>322</v>
      </c>
      <c r="CD80" s="326" t="s">
        <v>322</v>
      </c>
      <c r="CE80" s="126"/>
      <c r="CF80" s="126"/>
      <c r="CG80" s="302" t="s">
        <v>322</v>
      </c>
    </row>
    <row r="81" spans="1:85" x14ac:dyDescent="0.25">
      <c r="A81" s="13">
        <v>87</v>
      </c>
      <c r="B81" s="50" t="s">
        <v>213</v>
      </c>
      <c r="C81" s="51">
        <v>0</v>
      </c>
      <c r="D81" s="52">
        <v>0</v>
      </c>
      <c r="E81" s="52">
        <v>0</v>
      </c>
      <c r="F81" s="52">
        <v>0</v>
      </c>
      <c r="G81" s="52"/>
      <c r="H81" s="53">
        <v>0</v>
      </c>
      <c r="I81" s="241">
        <v>10</v>
      </c>
      <c r="J81" s="51">
        <v>10</v>
      </c>
      <c r="K81" s="52">
        <v>17</v>
      </c>
      <c r="L81" s="52">
        <v>12</v>
      </c>
      <c r="M81" s="52">
        <v>12</v>
      </c>
      <c r="N81" s="52"/>
      <c r="O81" s="105">
        <v>23</v>
      </c>
      <c r="P81" s="51">
        <v>0</v>
      </c>
      <c r="Q81" s="52">
        <v>0</v>
      </c>
      <c r="R81" s="52">
        <v>0</v>
      </c>
      <c r="S81" s="52">
        <v>0</v>
      </c>
      <c r="T81" s="52">
        <v>0</v>
      </c>
      <c r="U81" s="52">
        <v>0</v>
      </c>
      <c r="V81" s="52"/>
      <c r="W81" s="105">
        <v>0</v>
      </c>
      <c r="X81" s="246">
        <v>0</v>
      </c>
      <c r="Y81" s="241">
        <v>4</v>
      </c>
      <c r="Z81" s="51"/>
      <c r="AA81" s="52"/>
      <c r="AB81" s="52"/>
      <c r="AC81" s="52"/>
      <c r="AD81" s="52"/>
      <c r="AE81" s="54"/>
      <c r="AF81" s="54"/>
      <c r="AG81" s="107">
        <v>26.06</v>
      </c>
      <c r="AH81" s="191">
        <v>14251</v>
      </c>
      <c r="AI81" s="55">
        <v>14849</v>
      </c>
      <c r="AJ81" s="55">
        <v>17266</v>
      </c>
      <c r="AK81" s="55">
        <v>21240</v>
      </c>
      <c r="AL81" s="55">
        <v>23760</v>
      </c>
      <c r="AM81" s="55">
        <v>24873</v>
      </c>
      <c r="AN81" s="55"/>
      <c r="AO81" s="141">
        <v>28478</v>
      </c>
      <c r="AP81" s="191">
        <v>317</v>
      </c>
      <c r="AQ81" s="55">
        <v>525</v>
      </c>
      <c r="AR81" s="55">
        <v>693</v>
      </c>
      <c r="AS81" s="55">
        <v>600</v>
      </c>
      <c r="AT81" s="55">
        <v>587</v>
      </c>
      <c r="AU81" s="55">
        <v>902</v>
      </c>
      <c r="AV81" s="55"/>
      <c r="AW81" s="56">
        <v>3190</v>
      </c>
      <c r="AX81" s="255">
        <v>3826</v>
      </c>
      <c r="AY81" s="197">
        <f t="shared" si="123"/>
        <v>2.2244053048908849E-2</v>
      </c>
      <c r="AZ81" s="57">
        <f t="shared" si="123"/>
        <v>3.5355916223314701E-2</v>
      </c>
      <c r="BA81" s="57">
        <f t="shared" si="124"/>
        <v>4.0136684814085485E-2</v>
      </c>
      <c r="BB81" s="57">
        <f t="shared" si="124"/>
        <v>2.8248587570621469E-2</v>
      </c>
      <c r="BC81" s="57">
        <f t="shared" si="124"/>
        <v>2.4705387205387206E-2</v>
      </c>
      <c r="BD81" s="57">
        <f t="shared" si="121"/>
        <v>3.6264222249025049E-2</v>
      </c>
      <c r="BE81" s="57"/>
      <c r="BF81" s="136">
        <f t="shared" si="121"/>
        <v>0.11201629327902241</v>
      </c>
      <c r="BG81" s="51" t="s">
        <v>188</v>
      </c>
      <c r="BH81" s="59">
        <f t="shared" si="126"/>
        <v>1.3111863174405851</v>
      </c>
      <c r="BI81" s="59">
        <f t="shared" si="126"/>
        <v>0.47807685907707842</v>
      </c>
      <c r="BJ81" s="59">
        <f t="shared" si="126"/>
        <v>-1.1888097243464018</v>
      </c>
      <c r="BK81" s="59">
        <f t="shared" si="126"/>
        <v>-0.35432003652342625</v>
      </c>
      <c r="BL81" s="59">
        <f t="shared" si="126"/>
        <v>1.1558835043637843</v>
      </c>
      <c r="BM81" s="59"/>
      <c r="BN81" s="144"/>
      <c r="BO81" s="197">
        <f t="shared" ref="BO81:BQ82" si="127">R81/J81</f>
        <v>0</v>
      </c>
      <c r="BP81" s="57">
        <f t="shared" si="127"/>
        <v>0</v>
      </c>
      <c r="BQ81" s="57">
        <f t="shared" si="127"/>
        <v>0</v>
      </c>
      <c r="BR81" s="57">
        <f>U81/M81</f>
        <v>0</v>
      </c>
      <c r="BS81" s="57"/>
      <c r="BT81" s="58">
        <f t="shared" si="61"/>
        <v>0</v>
      </c>
      <c r="BU81" s="124">
        <f t="shared" si="62"/>
        <v>0</v>
      </c>
      <c r="BV81" s="124">
        <f t="shared" si="63"/>
        <v>0.17391304347826086</v>
      </c>
      <c r="BW81" s="124">
        <f t="shared" si="64"/>
        <v>0.17391304347826086</v>
      </c>
      <c r="BX81" s="124"/>
      <c r="BY81" s="291"/>
      <c r="BZ81" s="197" t="s">
        <v>322</v>
      </c>
      <c r="CA81" s="58"/>
      <c r="CB81" s="197"/>
      <c r="CC81" s="302"/>
      <c r="CD81" s="326" t="s">
        <v>322</v>
      </c>
      <c r="CE81" s="126"/>
      <c r="CF81" s="126"/>
      <c r="CG81" s="302" t="s">
        <v>322</v>
      </c>
    </row>
    <row r="82" spans="1:85" x14ac:dyDescent="0.25">
      <c r="A82" s="13">
        <v>87</v>
      </c>
      <c r="B82" s="50" t="s">
        <v>215</v>
      </c>
      <c r="C82" s="51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  <c r="I82" s="241">
        <v>8</v>
      </c>
      <c r="J82" s="51">
        <v>67</v>
      </c>
      <c r="K82" s="52">
        <v>67</v>
      </c>
      <c r="L82" s="52">
        <v>57</v>
      </c>
      <c r="M82" s="52">
        <v>60</v>
      </c>
      <c r="N82" s="52">
        <v>90</v>
      </c>
      <c r="O82" s="105">
        <v>75</v>
      </c>
      <c r="P82" s="51">
        <v>9</v>
      </c>
      <c r="Q82" s="52">
        <v>12</v>
      </c>
      <c r="R82" s="52">
        <v>0</v>
      </c>
      <c r="S82" s="52">
        <v>0</v>
      </c>
      <c r="T82" s="52">
        <v>2</v>
      </c>
      <c r="U82" s="52">
        <v>3</v>
      </c>
      <c r="V82" s="52">
        <v>10</v>
      </c>
      <c r="W82" s="105">
        <v>0</v>
      </c>
      <c r="X82" s="246">
        <v>0</v>
      </c>
      <c r="Y82" s="241">
        <v>2</v>
      </c>
      <c r="Z82" s="68">
        <v>18</v>
      </c>
      <c r="AA82" s="52">
        <v>18.739999999999998</v>
      </c>
      <c r="AB82" s="52">
        <v>28.46</v>
      </c>
      <c r="AC82" s="52">
        <v>22.68</v>
      </c>
      <c r="AD82" s="52">
        <v>22.68</v>
      </c>
      <c r="AE82" s="54">
        <v>26.4</v>
      </c>
      <c r="AF82" s="54">
        <v>29</v>
      </c>
      <c r="AG82" s="107">
        <v>28</v>
      </c>
      <c r="AH82" s="191">
        <v>33334</v>
      </c>
      <c r="AI82" s="55">
        <v>37059</v>
      </c>
      <c r="AJ82" s="55">
        <v>40830</v>
      </c>
      <c r="AK82" s="55">
        <v>40869</v>
      </c>
      <c r="AL82" s="55">
        <v>36384</v>
      </c>
      <c r="AM82" s="55">
        <v>39040.129999999997</v>
      </c>
      <c r="AN82" s="55">
        <v>43991.44</v>
      </c>
      <c r="AO82" s="141">
        <v>42692.04</v>
      </c>
      <c r="AP82" s="191">
        <v>3881</v>
      </c>
      <c r="AQ82" s="55">
        <v>3642</v>
      </c>
      <c r="AR82" s="55">
        <v>3386</v>
      </c>
      <c r="AS82" s="55">
        <v>4521</v>
      </c>
      <c r="AT82" s="55">
        <v>4836</v>
      </c>
      <c r="AU82" s="55">
        <v>4404.34</v>
      </c>
      <c r="AV82" s="55">
        <v>3493.79</v>
      </c>
      <c r="AW82" s="56">
        <v>2783.21</v>
      </c>
      <c r="AX82" s="255">
        <v>16364.96</v>
      </c>
      <c r="AY82" s="197">
        <f t="shared" si="123"/>
        <v>0.11642767144657107</v>
      </c>
      <c r="AZ82" s="57">
        <f t="shared" si="123"/>
        <v>9.8275722496559539E-2</v>
      </c>
      <c r="BA82" s="57">
        <f t="shared" si="124"/>
        <v>8.2929218711731575E-2</v>
      </c>
      <c r="BB82" s="57">
        <f t="shared" si="124"/>
        <v>0.11062174264112164</v>
      </c>
      <c r="BC82" s="57">
        <f t="shared" si="124"/>
        <v>0.1329155672823219</v>
      </c>
      <c r="BD82" s="57">
        <f t="shared" si="121"/>
        <v>0.11281571039850534</v>
      </c>
      <c r="BE82" s="57">
        <f t="shared" si="121"/>
        <v>7.9419768936865892E-2</v>
      </c>
      <c r="BF82" s="136">
        <f t="shared" si="121"/>
        <v>6.5192715082249525E-2</v>
      </c>
      <c r="BG82" s="51" t="s">
        <v>188</v>
      </c>
      <c r="BH82" s="59">
        <f t="shared" si="126"/>
        <v>-1.8151948950011529</v>
      </c>
      <c r="BI82" s="59">
        <f t="shared" si="126"/>
        <v>-1.5346503784827963</v>
      </c>
      <c r="BJ82" s="59">
        <f t="shared" si="126"/>
        <v>2.769252392939006</v>
      </c>
      <c r="BK82" s="59">
        <f t="shared" si="126"/>
        <v>2.2293824641200262</v>
      </c>
      <c r="BL82" s="59">
        <f>(BD82-BC82)*100</f>
        <v>-2.009985688381656</v>
      </c>
      <c r="BM82" s="59">
        <f>(BE82-BD82)*100</f>
        <v>-3.3395941461639449</v>
      </c>
      <c r="BN82" s="144">
        <f t="shared" ref="BN82:BN84" si="128">(BF82-BE82)*100</f>
        <v>-1.4227053854616367</v>
      </c>
      <c r="BO82" s="197">
        <f t="shared" si="127"/>
        <v>0</v>
      </c>
      <c r="BP82" s="57">
        <f t="shared" si="127"/>
        <v>0</v>
      </c>
      <c r="BQ82" s="57">
        <f t="shared" si="127"/>
        <v>3.5087719298245612E-2</v>
      </c>
      <c r="BR82" s="57">
        <f>U82/M82</f>
        <v>0.05</v>
      </c>
      <c r="BS82" s="57">
        <f>V82/N82</f>
        <v>0.1111111111111111</v>
      </c>
      <c r="BT82" s="58">
        <f t="shared" si="61"/>
        <v>0</v>
      </c>
      <c r="BU82" s="124">
        <f t="shared" si="62"/>
        <v>0</v>
      </c>
      <c r="BV82" s="124">
        <f t="shared" si="63"/>
        <v>2.6666666666666668E-2</v>
      </c>
      <c r="BW82" s="124">
        <f t="shared" si="64"/>
        <v>2.6666666666666668E-2</v>
      </c>
      <c r="BX82" s="124">
        <f t="shared" ref="BX82:BX84" si="129">(AG82-AF82)/AF82</f>
        <v>-3.4482758620689655E-2</v>
      </c>
      <c r="BY82" s="291">
        <f t="shared" ref="BY82:BY84" si="130">(O82-N82)/N82</f>
        <v>-0.16666666666666666</v>
      </c>
      <c r="BZ82" s="197"/>
      <c r="CA82" s="58" t="s">
        <v>322</v>
      </c>
      <c r="CB82" s="197" t="s">
        <v>322</v>
      </c>
      <c r="CC82" s="302"/>
      <c r="CD82" s="326"/>
      <c r="CE82" s="126" t="s">
        <v>322</v>
      </c>
      <c r="CF82" s="126" t="s">
        <v>322</v>
      </c>
      <c r="CG82" s="302"/>
    </row>
    <row r="83" spans="1:85" x14ac:dyDescent="0.25">
      <c r="A83" s="13">
        <v>87</v>
      </c>
      <c r="B83" s="50" t="s">
        <v>248</v>
      </c>
      <c r="C83" s="51"/>
      <c r="D83" s="52"/>
      <c r="E83" s="52"/>
      <c r="F83" s="52">
        <v>6</v>
      </c>
      <c r="G83" s="52">
        <v>0</v>
      </c>
      <c r="H83" s="53">
        <v>0</v>
      </c>
      <c r="I83" s="241">
        <v>11</v>
      </c>
      <c r="J83" s="51"/>
      <c r="K83" s="52"/>
      <c r="L83" s="52"/>
      <c r="M83" s="52">
        <v>21</v>
      </c>
      <c r="N83" s="52">
        <v>9</v>
      </c>
      <c r="O83" s="105">
        <v>17</v>
      </c>
      <c r="P83" s="51"/>
      <c r="Q83" s="52"/>
      <c r="R83" s="52"/>
      <c r="S83" s="52"/>
      <c r="T83" s="52"/>
      <c r="U83" s="52">
        <v>0</v>
      </c>
      <c r="V83" s="52">
        <v>0</v>
      </c>
      <c r="W83" s="105">
        <v>0</v>
      </c>
      <c r="X83" s="246">
        <v>0</v>
      </c>
      <c r="Y83" s="241">
        <v>0</v>
      </c>
      <c r="Z83" s="68"/>
      <c r="AA83" s="52"/>
      <c r="AB83" s="52"/>
      <c r="AC83" s="52"/>
      <c r="AD83" s="52"/>
      <c r="AE83" s="54" t="s">
        <v>249</v>
      </c>
      <c r="AF83" s="54" t="s">
        <v>249</v>
      </c>
      <c r="AG83" s="54" t="s">
        <v>249</v>
      </c>
      <c r="AH83" s="191"/>
      <c r="AI83" s="55"/>
      <c r="AJ83" s="55"/>
      <c r="AK83" s="55"/>
      <c r="AL83" s="55"/>
      <c r="AM83" s="55">
        <v>7924</v>
      </c>
      <c r="AN83" s="55">
        <v>7831</v>
      </c>
      <c r="AO83" s="141">
        <v>7948.82</v>
      </c>
      <c r="AP83" s="191"/>
      <c r="AQ83" s="55"/>
      <c r="AR83" s="55"/>
      <c r="AS83" s="55"/>
      <c r="AT83" s="55"/>
      <c r="AU83" s="55">
        <v>2063</v>
      </c>
      <c r="AV83" s="55">
        <v>988</v>
      </c>
      <c r="AW83" s="56">
        <v>304.27</v>
      </c>
      <c r="AX83" s="255">
        <v>1160.3699999999999</v>
      </c>
      <c r="AY83" s="197"/>
      <c r="AZ83" s="57"/>
      <c r="BA83" s="57"/>
      <c r="BB83" s="57"/>
      <c r="BC83" s="57"/>
      <c r="BD83" s="57">
        <f t="shared" si="121"/>
        <v>0.26034830893488137</v>
      </c>
      <c r="BE83" s="57">
        <f t="shared" si="121"/>
        <v>0.12616524070999871</v>
      </c>
      <c r="BF83" s="136">
        <f t="shared" si="121"/>
        <v>3.8278637583943273E-2</v>
      </c>
      <c r="BG83" s="51"/>
      <c r="BH83" s="59"/>
      <c r="BI83" s="59"/>
      <c r="BJ83" s="59"/>
      <c r="BK83" s="59"/>
      <c r="BL83" s="59"/>
      <c r="BM83" s="59">
        <f>(BE83-BD83)*100</f>
        <v>-13.418306822488265</v>
      </c>
      <c r="BN83" s="144">
        <f t="shared" si="128"/>
        <v>-8.7886603126055434</v>
      </c>
      <c r="BO83" s="197"/>
      <c r="BP83" s="57"/>
      <c r="BQ83" s="57"/>
      <c r="BR83" s="57">
        <f>U83/M83</f>
        <v>0</v>
      </c>
      <c r="BS83" s="57">
        <f>V83/N83</f>
        <v>0</v>
      </c>
      <c r="BT83" s="58">
        <f t="shared" si="61"/>
        <v>0</v>
      </c>
      <c r="BU83" s="124">
        <f t="shared" si="62"/>
        <v>0</v>
      </c>
      <c r="BV83" s="124">
        <f t="shared" si="63"/>
        <v>0</v>
      </c>
      <c r="BW83" s="124">
        <f t="shared" si="64"/>
        <v>0</v>
      </c>
      <c r="BX83" s="124">
        <v>0</v>
      </c>
      <c r="BY83" s="291">
        <f t="shared" si="130"/>
        <v>0.88888888888888884</v>
      </c>
      <c r="BZ83" s="197" t="s">
        <v>322</v>
      </c>
      <c r="CA83" s="58"/>
      <c r="CB83" s="197"/>
      <c r="CC83" s="302" t="s">
        <v>322</v>
      </c>
      <c r="CD83" s="326"/>
      <c r="CE83" s="126" t="s">
        <v>322</v>
      </c>
      <c r="CF83" s="126"/>
      <c r="CG83" s="302" t="s">
        <v>322</v>
      </c>
    </row>
    <row r="84" spans="1:85" x14ac:dyDescent="0.25">
      <c r="A84" s="13">
        <v>87</v>
      </c>
      <c r="B84" s="50" t="s">
        <v>216</v>
      </c>
      <c r="C84" s="51">
        <v>0</v>
      </c>
      <c r="D84" s="52">
        <v>0</v>
      </c>
      <c r="E84" s="52">
        <v>0</v>
      </c>
      <c r="F84" s="52"/>
      <c r="G84" s="52">
        <v>9</v>
      </c>
      <c r="H84" s="53">
        <v>7</v>
      </c>
      <c r="I84" s="241">
        <v>3</v>
      </c>
      <c r="J84" s="51">
        <v>20</v>
      </c>
      <c r="K84" s="52">
        <v>28</v>
      </c>
      <c r="L84" s="52">
        <v>39</v>
      </c>
      <c r="M84" s="52"/>
      <c r="N84" s="52">
        <v>30</v>
      </c>
      <c r="O84" s="105">
        <v>73</v>
      </c>
      <c r="P84" s="51">
        <v>9</v>
      </c>
      <c r="Q84" s="52">
        <v>4</v>
      </c>
      <c r="R84" s="52">
        <v>0</v>
      </c>
      <c r="S84" s="52">
        <v>0</v>
      </c>
      <c r="T84" s="52">
        <v>10</v>
      </c>
      <c r="U84" s="52"/>
      <c r="V84" s="52">
        <v>10</v>
      </c>
      <c r="W84" s="105">
        <v>0</v>
      </c>
      <c r="X84" s="246">
        <v>13</v>
      </c>
      <c r="Y84" s="241">
        <v>27</v>
      </c>
      <c r="Z84" s="51">
        <v>13.37</v>
      </c>
      <c r="AA84" s="52">
        <v>24.2</v>
      </c>
      <c r="AB84" s="52">
        <v>33.409999999999997</v>
      </c>
      <c r="AC84" s="52">
        <v>33.409999999999997</v>
      </c>
      <c r="AD84" s="52">
        <v>33.409999999999997</v>
      </c>
      <c r="AE84" s="54"/>
      <c r="AF84" s="54">
        <v>39.5</v>
      </c>
      <c r="AG84" s="107">
        <v>39.5</v>
      </c>
      <c r="AH84" s="191">
        <v>13142</v>
      </c>
      <c r="AI84" s="55">
        <v>18334</v>
      </c>
      <c r="AJ84" s="55">
        <v>26535</v>
      </c>
      <c r="AK84" s="55">
        <v>38664</v>
      </c>
      <c r="AL84" s="55">
        <v>36231</v>
      </c>
      <c r="AM84" s="55"/>
      <c r="AN84" s="55">
        <v>36303.599999999999</v>
      </c>
      <c r="AO84" s="141">
        <v>47356.54</v>
      </c>
      <c r="AP84" s="191">
        <v>336</v>
      </c>
      <c r="AQ84" s="55">
        <v>435</v>
      </c>
      <c r="AR84" s="55">
        <v>1699</v>
      </c>
      <c r="AS84" s="55">
        <v>6227</v>
      </c>
      <c r="AT84" s="55">
        <v>8378</v>
      </c>
      <c r="AU84" s="55"/>
      <c r="AV84" s="55">
        <v>6293.05</v>
      </c>
      <c r="AW84" s="56">
        <v>19776.61</v>
      </c>
      <c r="AX84" s="255">
        <v>47617.47</v>
      </c>
      <c r="AY84" s="197">
        <f t="shared" si="123"/>
        <v>2.5566884796834576E-2</v>
      </c>
      <c r="AZ84" s="57">
        <f>AQ84/AI84</f>
        <v>2.3726409948729137E-2</v>
      </c>
      <c r="BA84" s="57">
        <f t="shared" si="124"/>
        <v>6.4028641416996421E-2</v>
      </c>
      <c r="BB84" s="57">
        <f t="shared" si="124"/>
        <v>0.16105421063521622</v>
      </c>
      <c r="BC84" s="57">
        <f t="shared" si="124"/>
        <v>0.23123844221799011</v>
      </c>
      <c r="BD84" s="57"/>
      <c r="BE84" s="57">
        <f t="shared" si="121"/>
        <v>0.1733450677067839</v>
      </c>
      <c r="BF84" s="136">
        <f t="shared" si="121"/>
        <v>0.41761095721942526</v>
      </c>
      <c r="BG84" s="51" t="s">
        <v>188</v>
      </c>
      <c r="BH84" s="59">
        <f>(AZ84-AY84)*100</f>
        <v>-0.18404748481054384</v>
      </c>
      <c r="BI84" s="59">
        <f>(BA84-AZ84)*100</f>
        <v>4.030223146826728</v>
      </c>
      <c r="BJ84" s="59">
        <f>(BB84-BA84)*100</f>
        <v>9.70255692182198</v>
      </c>
      <c r="BK84" s="59">
        <f>(BC84-BB84)*100</f>
        <v>7.0184231582773897</v>
      </c>
      <c r="BL84" s="59"/>
      <c r="BM84" s="59"/>
      <c r="BN84" s="144">
        <f t="shared" si="128"/>
        <v>24.426588951264137</v>
      </c>
      <c r="BO84" s="197">
        <f>R84/J84</f>
        <v>0</v>
      </c>
      <c r="BP84" s="57">
        <f>S84/K84</f>
        <v>0</v>
      </c>
      <c r="BQ84" s="57">
        <f>T84/L84</f>
        <v>0.25641025641025639</v>
      </c>
      <c r="BR84" s="57"/>
      <c r="BS84" s="57">
        <f>V84/N84</f>
        <v>0.33333333333333331</v>
      </c>
      <c r="BT84" s="58">
        <f t="shared" si="61"/>
        <v>0</v>
      </c>
      <c r="BU84" s="124">
        <f t="shared" si="62"/>
        <v>0.17808219178082191</v>
      </c>
      <c r="BV84" s="124">
        <f t="shared" si="63"/>
        <v>0.36986301369863012</v>
      </c>
      <c r="BW84" s="124">
        <f t="shared" si="64"/>
        <v>0.54794520547945202</v>
      </c>
      <c r="BX84" s="124">
        <f t="shared" si="129"/>
        <v>0</v>
      </c>
      <c r="BY84" s="291">
        <f t="shared" si="130"/>
        <v>1.4333333333333333</v>
      </c>
      <c r="BZ84" s="197"/>
      <c r="CA84" s="58"/>
      <c r="CB84" s="197"/>
      <c r="CC84" s="302" t="s">
        <v>322</v>
      </c>
      <c r="CD84" s="326"/>
      <c r="CE84" s="126"/>
      <c r="CF84" s="126" t="s">
        <v>322</v>
      </c>
      <c r="CG84" s="302"/>
    </row>
    <row r="85" spans="1:85" x14ac:dyDescent="0.25">
      <c r="A85" s="13">
        <v>92</v>
      </c>
      <c r="B85" s="50" t="s">
        <v>50</v>
      </c>
      <c r="C85" s="51"/>
      <c r="D85" s="52"/>
      <c r="E85" s="52"/>
      <c r="F85" s="52">
        <v>0</v>
      </c>
      <c r="G85" s="52"/>
      <c r="H85" s="53">
        <v>21</v>
      </c>
      <c r="I85" s="241">
        <v>0</v>
      </c>
      <c r="J85" s="51"/>
      <c r="K85" s="52"/>
      <c r="L85" s="52"/>
      <c r="M85" s="52">
        <v>90</v>
      </c>
      <c r="N85" s="52"/>
      <c r="O85" s="105">
        <v>67</v>
      </c>
      <c r="P85" s="51"/>
      <c r="Q85" s="52"/>
      <c r="R85" s="52"/>
      <c r="S85" s="52"/>
      <c r="T85" s="52"/>
      <c r="U85" s="52">
        <v>8</v>
      </c>
      <c r="V85" s="52"/>
      <c r="W85" s="105">
        <v>3</v>
      </c>
      <c r="X85" s="246">
        <v>25</v>
      </c>
      <c r="Y85" s="241">
        <v>20</v>
      </c>
      <c r="Z85" s="51"/>
      <c r="AA85" s="52"/>
      <c r="AB85" s="52"/>
      <c r="AC85" s="52"/>
      <c r="AD85" s="52"/>
      <c r="AE85" s="54">
        <v>44.99</v>
      </c>
      <c r="AF85" s="54"/>
      <c r="AG85" s="107">
        <v>56.42</v>
      </c>
      <c r="AH85" s="191"/>
      <c r="AI85" s="55"/>
      <c r="AJ85" s="55"/>
      <c r="AK85" s="55"/>
      <c r="AL85" s="55"/>
      <c r="AM85" s="55">
        <v>106032.41</v>
      </c>
      <c r="AN85" s="55"/>
      <c r="AO85" s="141">
        <v>126330</v>
      </c>
      <c r="AP85" s="191"/>
      <c r="AQ85" s="55"/>
      <c r="AR85" s="55"/>
      <c r="AS85" s="55"/>
      <c r="AT85" s="55"/>
      <c r="AU85" s="55">
        <v>22461.49</v>
      </c>
      <c r="AV85" s="55"/>
      <c r="AW85" s="56">
        <v>14100</v>
      </c>
      <c r="AX85" s="255">
        <v>36600</v>
      </c>
      <c r="AY85" s="197"/>
      <c r="AZ85" s="57"/>
      <c r="BA85" s="57"/>
      <c r="BB85" s="57"/>
      <c r="BC85" s="57"/>
      <c r="BD85" s="57">
        <f t="shared" ref="BD85:BE89" si="131">AU85/AM85</f>
        <v>0.21183607917616887</v>
      </c>
      <c r="BE85" s="57"/>
      <c r="BF85" s="136">
        <f t="shared" si="121"/>
        <v>0.11161244360009499</v>
      </c>
      <c r="BG85" s="51" t="s">
        <v>188</v>
      </c>
      <c r="BH85" s="59"/>
      <c r="BI85" s="59"/>
      <c r="BJ85" s="59"/>
      <c r="BK85" s="59"/>
      <c r="BL85" s="59"/>
      <c r="BM85" s="59"/>
      <c r="BN85" s="144"/>
      <c r="BO85" s="197"/>
      <c r="BP85" s="57"/>
      <c r="BQ85" s="57"/>
      <c r="BR85" s="57">
        <f>U85/M85</f>
        <v>8.8888888888888892E-2</v>
      </c>
      <c r="BS85" s="57"/>
      <c r="BT85" s="58">
        <f t="shared" si="61"/>
        <v>4.4776119402985072E-2</v>
      </c>
      <c r="BU85" s="124">
        <f t="shared" si="62"/>
        <v>0.37313432835820898</v>
      </c>
      <c r="BV85" s="124">
        <f t="shared" si="63"/>
        <v>0.29850746268656714</v>
      </c>
      <c r="BW85" s="124">
        <f t="shared" si="64"/>
        <v>0.71641791044776115</v>
      </c>
      <c r="BX85" s="124"/>
      <c r="BY85" s="291"/>
      <c r="BZ85" s="197"/>
      <c r="CA85" s="58" t="s">
        <v>322</v>
      </c>
      <c r="CB85" s="197"/>
      <c r="CC85" s="302"/>
      <c r="CD85" s="326"/>
      <c r="CE85" s="126" t="s">
        <v>322</v>
      </c>
      <c r="CF85" s="126"/>
      <c r="CG85" s="302" t="s">
        <v>322</v>
      </c>
    </row>
    <row r="86" spans="1:85" x14ac:dyDescent="0.25">
      <c r="A86" s="13">
        <v>93</v>
      </c>
      <c r="B86" s="50" t="s">
        <v>277</v>
      </c>
      <c r="C86" s="51"/>
      <c r="D86" s="52"/>
      <c r="E86" s="52"/>
      <c r="F86" s="52">
        <v>0</v>
      </c>
      <c r="G86" s="52">
        <v>0</v>
      </c>
      <c r="H86" s="53">
        <v>0</v>
      </c>
      <c r="I86" s="241">
        <v>10</v>
      </c>
      <c r="J86" s="51"/>
      <c r="K86" s="52"/>
      <c r="L86" s="52"/>
      <c r="M86" s="52">
        <v>18</v>
      </c>
      <c r="N86" s="52">
        <v>24</v>
      </c>
      <c r="O86" s="105">
        <v>25</v>
      </c>
      <c r="P86" s="51"/>
      <c r="Q86" s="52"/>
      <c r="R86" s="52"/>
      <c r="S86" s="52"/>
      <c r="T86" s="52"/>
      <c r="U86" s="52">
        <v>0</v>
      </c>
      <c r="V86" s="52">
        <v>0</v>
      </c>
      <c r="W86" s="105">
        <v>0</v>
      </c>
      <c r="X86" s="246">
        <v>0</v>
      </c>
      <c r="Y86" s="241">
        <v>0</v>
      </c>
      <c r="Z86" s="51"/>
      <c r="AA86" s="52"/>
      <c r="AB86" s="52"/>
      <c r="AC86" s="52"/>
      <c r="AD86" s="52"/>
      <c r="AE86" s="54">
        <v>33.04</v>
      </c>
      <c r="AF86" s="54">
        <v>33.04</v>
      </c>
      <c r="AG86" s="107">
        <v>33.04</v>
      </c>
      <c r="AH86" s="191"/>
      <c r="AI86" s="55"/>
      <c r="AJ86" s="55"/>
      <c r="AK86" s="55"/>
      <c r="AL86" s="55"/>
      <c r="AM86" s="55">
        <v>15990.59</v>
      </c>
      <c r="AN86" s="55">
        <v>21295.23</v>
      </c>
      <c r="AO86" s="141">
        <v>22204.89</v>
      </c>
      <c r="AP86" s="191"/>
      <c r="AQ86" s="55"/>
      <c r="AR86" s="55"/>
      <c r="AS86" s="55"/>
      <c r="AT86" s="55"/>
      <c r="AU86" s="55">
        <v>3330.14</v>
      </c>
      <c r="AV86" s="55">
        <v>4187.87</v>
      </c>
      <c r="AW86" s="56">
        <v>4888.97</v>
      </c>
      <c r="AX86" s="255">
        <v>10119.09</v>
      </c>
      <c r="AY86" s="197"/>
      <c r="AZ86" s="57"/>
      <c r="BA86" s="57"/>
      <c r="BB86" s="57"/>
      <c r="BC86" s="57"/>
      <c r="BD86" s="57">
        <f t="shared" si="131"/>
        <v>0.20825623069567789</v>
      </c>
      <c r="BE86" s="57">
        <f t="shared" si="131"/>
        <v>0.19665765525894766</v>
      </c>
      <c r="BF86" s="136">
        <f t="shared" si="121"/>
        <v>0.22017537578434301</v>
      </c>
      <c r="BG86" s="51"/>
      <c r="BH86" s="59"/>
      <c r="BI86" s="59"/>
      <c r="BJ86" s="59"/>
      <c r="BK86" s="59"/>
      <c r="BL86" s="59"/>
      <c r="BM86" s="59">
        <f>(BE86-BD86)*100</f>
        <v>-1.1598575436730236</v>
      </c>
      <c r="BN86" s="144">
        <f t="shared" ref="BN86:BN89" si="132">(BF86-BE86)*100</f>
        <v>2.3517720525395358</v>
      </c>
      <c r="BO86" s="197"/>
      <c r="BP86" s="57"/>
      <c r="BQ86" s="57"/>
      <c r="BR86" s="57">
        <f>U86/M86</f>
        <v>0</v>
      </c>
      <c r="BS86" s="57">
        <f t="shared" ref="BS86:BS88" si="133">V86/N86</f>
        <v>0</v>
      </c>
      <c r="BT86" s="58">
        <f t="shared" si="61"/>
        <v>0</v>
      </c>
      <c r="BU86" s="124">
        <f t="shared" si="62"/>
        <v>0</v>
      </c>
      <c r="BV86" s="124">
        <f t="shared" si="63"/>
        <v>0</v>
      </c>
      <c r="BW86" s="124">
        <f t="shared" si="64"/>
        <v>0</v>
      </c>
      <c r="BX86" s="124">
        <f t="shared" ref="BX86" si="134">(AG86-AF86)/AF86</f>
        <v>0</v>
      </c>
      <c r="BY86" s="291">
        <f t="shared" ref="BY86:BY89" si="135">(O86-N86)/N86</f>
        <v>4.1666666666666664E-2</v>
      </c>
      <c r="BZ86" s="197"/>
      <c r="CA86" s="58"/>
      <c r="CB86" s="197" t="s">
        <v>322</v>
      </c>
      <c r="CC86" s="302"/>
      <c r="CD86" s="326" t="s">
        <v>322</v>
      </c>
      <c r="CE86" s="126"/>
      <c r="CF86" s="126"/>
      <c r="CG86" s="302" t="s">
        <v>322</v>
      </c>
    </row>
    <row r="87" spans="1:85" x14ac:dyDescent="0.25">
      <c r="A87" s="13">
        <v>93</v>
      </c>
      <c r="B87" s="50" t="s">
        <v>279</v>
      </c>
      <c r="C87" s="51"/>
      <c r="D87" s="52"/>
      <c r="E87" s="52"/>
      <c r="F87" s="52"/>
      <c r="G87" s="52">
        <v>3</v>
      </c>
      <c r="H87" s="53"/>
      <c r="I87" s="241"/>
      <c r="J87" s="51"/>
      <c r="K87" s="52"/>
      <c r="L87" s="52"/>
      <c r="M87" s="52"/>
      <c r="N87" s="52">
        <v>7</v>
      </c>
      <c r="O87" s="105"/>
      <c r="P87" s="51"/>
      <c r="Q87" s="52"/>
      <c r="R87" s="52"/>
      <c r="S87" s="52"/>
      <c r="T87" s="52"/>
      <c r="U87" s="52"/>
      <c r="V87" s="52">
        <v>0</v>
      </c>
      <c r="W87" s="105"/>
      <c r="X87" s="246"/>
      <c r="Y87" s="241"/>
      <c r="Z87" s="51"/>
      <c r="AA87" s="52"/>
      <c r="AB87" s="52"/>
      <c r="AC87" s="52"/>
      <c r="AD87" s="52"/>
      <c r="AE87" s="54"/>
      <c r="AF87" s="54" t="s">
        <v>280</v>
      </c>
      <c r="AG87" s="107"/>
      <c r="AH87" s="191"/>
      <c r="AI87" s="55"/>
      <c r="AJ87" s="55"/>
      <c r="AK87" s="55"/>
      <c r="AL87" s="55"/>
      <c r="AM87" s="55"/>
      <c r="AN87" s="55">
        <v>2380.4899999999998</v>
      </c>
      <c r="AO87" s="141"/>
      <c r="AP87" s="191"/>
      <c r="AQ87" s="55"/>
      <c r="AR87" s="55"/>
      <c r="AS87" s="55"/>
      <c r="AT87" s="55"/>
      <c r="AU87" s="55"/>
      <c r="AV87" s="55">
        <v>833.47</v>
      </c>
      <c r="AW87" s="56"/>
      <c r="AX87" s="255"/>
      <c r="AY87" s="197"/>
      <c r="AZ87" s="57"/>
      <c r="BA87" s="57"/>
      <c r="BB87" s="57"/>
      <c r="BC87" s="57"/>
      <c r="BD87" s="57"/>
      <c r="BE87" s="57">
        <f t="shared" si="131"/>
        <v>0.35012539435158313</v>
      </c>
      <c r="BF87" s="136"/>
      <c r="BG87" s="51"/>
      <c r="BH87" s="59"/>
      <c r="BI87" s="59"/>
      <c r="BJ87" s="59"/>
      <c r="BK87" s="59"/>
      <c r="BL87" s="59"/>
      <c r="BM87" s="59"/>
      <c r="BN87" s="144"/>
      <c r="BO87" s="197"/>
      <c r="BP87" s="57"/>
      <c r="BQ87" s="57"/>
      <c r="BR87" s="57"/>
      <c r="BS87" s="57">
        <f t="shared" si="133"/>
        <v>0</v>
      </c>
      <c r="BT87" s="58"/>
      <c r="BU87" s="124"/>
      <c r="BV87" s="124"/>
      <c r="BW87" s="124"/>
      <c r="BX87" s="124"/>
      <c r="BY87" s="291"/>
      <c r="BZ87" s="197"/>
      <c r="CA87" s="58"/>
      <c r="CB87" s="197"/>
      <c r="CC87" s="302" t="s">
        <v>322</v>
      </c>
      <c r="CD87" s="326"/>
      <c r="CE87" s="126"/>
      <c r="CF87" s="126"/>
      <c r="CG87" s="302"/>
    </row>
    <row r="88" spans="1:85" x14ac:dyDescent="0.25">
      <c r="A88" s="13">
        <v>97</v>
      </c>
      <c r="B88" s="50" t="s">
        <v>53</v>
      </c>
      <c r="C88" s="51">
        <v>17</v>
      </c>
      <c r="D88" s="52">
        <v>17</v>
      </c>
      <c r="E88" s="52">
        <v>17</v>
      </c>
      <c r="F88" s="52"/>
      <c r="G88" s="52">
        <v>18</v>
      </c>
      <c r="H88" s="53">
        <v>0</v>
      </c>
      <c r="I88" s="241">
        <v>20</v>
      </c>
      <c r="J88" s="51">
        <v>20</v>
      </c>
      <c r="K88" s="52">
        <v>34</v>
      </c>
      <c r="L88" s="52">
        <v>36</v>
      </c>
      <c r="M88" s="52"/>
      <c r="N88" s="52">
        <v>37</v>
      </c>
      <c r="O88" s="105">
        <v>43</v>
      </c>
      <c r="P88" s="51">
        <v>5</v>
      </c>
      <c r="Q88" s="52">
        <v>7</v>
      </c>
      <c r="R88" s="52">
        <v>8</v>
      </c>
      <c r="S88" s="52">
        <v>25</v>
      </c>
      <c r="T88" s="52">
        <v>12</v>
      </c>
      <c r="U88" s="52"/>
      <c r="V88" s="52">
        <v>32</v>
      </c>
      <c r="W88" s="105">
        <v>7</v>
      </c>
      <c r="X88" s="246">
        <v>25</v>
      </c>
      <c r="Y88" s="241">
        <v>8</v>
      </c>
      <c r="Z88" s="51" t="s">
        <v>108</v>
      </c>
      <c r="AA88" s="52" t="s">
        <v>114</v>
      </c>
      <c r="AB88" s="52" t="s">
        <v>181</v>
      </c>
      <c r="AC88" s="52" t="s">
        <v>181</v>
      </c>
      <c r="AD88" s="52" t="s">
        <v>181</v>
      </c>
      <c r="AE88" s="54"/>
      <c r="AF88" s="54">
        <v>24.19</v>
      </c>
      <c r="AG88" s="107" t="s">
        <v>276</v>
      </c>
      <c r="AH88" s="191"/>
      <c r="AI88" s="55"/>
      <c r="AJ88" s="55"/>
      <c r="AK88" s="55"/>
      <c r="AL88" s="55"/>
      <c r="AM88" s="55"/>
      <c r="AN88" s="55">
        <v>76992</v>
      </c>
      <c r="AO88" s="141">
        <v>85974</v>
      </c>
      <c r="AP88" s="191"/>
      <c r="AQ88" s="55"/>
      <c r="AR88" s="55"/>
      <c r="AS88" s="55"/>
      <c r="AT88" s="55"/>
      <c r="AU88" s="55"/>
      <c r="AV88" s="55">
        <v>925</v>
      </c>
      <c r="AW88" s="56">
        <v>863</v>
      </c>
      <c r="AX88" s="255">
        <v>18157</v>
      </c>
      <c r="AY88" s="197"/>
      <c r="AZ88" s="57"/>
      <c r="BA88" s="57"/>
      <c r="BB88" s="57"/>
      <c r="BC88" s="57"/>
      <c r="BD88" s="57"/>
      <c r="BE88" s="57">
        <f t="shared" si="131"/>
        <v>1.2014235245220283E-2</v>
      </c>
      <c r="BF88" s="136">
        <f t="shared" si="121"/>
        <v>1.0037918440458744E-2</v>
      </c>
      <c r="BG88" s="51" t="s">
        <v>188</v>
      </c>
      <c r="BH88" s="59"/>
      <c r="BI88" s="59"/>
      <c r="BJ88" s="59"/>
      <c r="BK88" s="59"/>
      <c r="BL88" s="59"/>
      <c r="BM88" s="59"/>
      <c r="BN88" s="144">
        <f t="shared" si="132"/>
        <v>-0.19763168047615393</v>
      </c>
      <c r="BO88" s="197">
        <f t="shared" ref="BO88:BQ89" si="136">R88/J88</f>
        <v>0.4</v>
      </c>
      <c r="BP88" s="57">
        <f t="shared" si="136"/>
        <v>0.73529411764705888</v>
      </c>
      <c r="BQ88" s="57">
        <f t="shared" si="136"/>
        <v>0.33333333333333331</v>
      </c>
      <c r="BR88" s="57"/>
      <c r="BS88" s="57">
        <f t="shared" si="133"/>
        <v>0.86486486486486491</v>
      </c>
      <c r="BT88" s="58">
        <f t="shared" si="61"/>
        <v>0.16279069767441862</v>
      </c>
      <c r="BU88" s="124">
        <f t="shared" si="62"/>
        <v>0.58139534883720934</v>
      </c>
      <c r="BV88" s="124">
        <f t="shared" si="63"/>
        <v>0.18604651162790697</v>
      </c>
      <c r="BW88" s="124">
        <f t="shared" si="64"/>
        <v>0.93023255813953487</v>
      </c>
      <c r="BX88" s="124"/>
      <c r="BY88" s="291">
        <f t="shared" si="135"/>
        <v>0.16216216216216217</v>
      </c>
      <c r="BZ88" s="197"/>
      <c r="CA88" s="58"/>
      <c r="CB88" s="197" t="s">
        <v>322</v>
      </c>
      <c r="CC88" s="302"/>
      <c r="CD88" s="326"/>
      <c r="CE88" s="126" t="s">
        <v>322</v>
      </c>
      <c r="CF88" s="126" t="s">
        <v>322</v>
      </c>
      <c r="CG88" s="302"/>
    </row>
    <row r="89" spans="1:85" x14ac:dyDescent="0.25">
      <c r="A89" s="13">
        <v>98</v>
      </c>
      <c r="B89" s="50" t="s">
        <v>251</v>
      </c>
      <c r="C89" s="51">
        <v>13</v>
      </c>
      <c r="D89" s="52">
        <v>13</v>
      </c>
      <c r="E89" s="52">
        <v>13</v>
      </c>
      <c r="F89" s="52">
        <v>13</v>
      </c>
      <c r="G89" s="52">
        <v>13</v>
      </c>
      <c r="H89" s="53">
        <v>14</v>
      </c>
      <c r="I89" s="241">
        <v>1</v>
      </c>
      <c r="J89" s="51">
        <v>275</v>
      </c>
      <c r="K89" s="52">
        <v>355</v>
      </c>
      <c r="L89" s="52">
        <v>360</v>
      </c>
      <c r="M89" s="52">
        <v>410</v>
      </c>
      <c r="N89" s="52">
        <v>317</v>
      </c>
      <c r="O89" s="105">
        <v>287</v>
      </c>
      <c r="P89" s="51">
        <v>0</v>
      </c>
      <c r="Q89" s="52">
        <v>2</v>
      </c>
      <c r="R89" s="52">
        <v>5</v>
      </c>
      <c r="S89" s="52">
        <v>24</v>
      </c>
      <c r="T89" s="52">
        <v>12</v>
      </c>
      <c r="U89" s="52">
        <v>16</v>
      </c>
      <c r="V89" s="52">
        <v>19</v>
      </c>
      <c r="W89" s="105">
        <v>24</v>
      </c>
      <c r="X89" s="246">
        <v>50</v>
      </c>
      <c r="Y89" s="241">
        <v>16</v>
      </c>
      <c r="Z89" s="51">
        <v>24.82</v>
      </c>
      <c r="AA89" s="52">
        <v>29.31</v>
      </c>
      <c r="AB89" s="52">
        <v>38.92</v>
      </c>
      <c r="AC89" s="52">
        <v>46.32</v>
      </c>
      <c r="AD89" s="52">
        <v>46</v>
      </c>
      <c r="AE89" s="54">
        <v>45.39</v>
      </c>
      <c r="AF89" s="54" t="s">
        <v>275</v>
      </c>
      <c r="AG89" s="107">
        <v>42.03</v>
      </c>
      <c r="AH89" s="191">
        <v>138789</v>
      </c>
      <c r="AI89" s="55">
        <v>134204</v>
      </c>
      <c r="AJ89" s="55">
        <v>180032</v>
      </c>
      <c r="AK89" s="55">
        <v>246178</v>
      </c>
      <c r="AL89" s="55">
        <v>286592</v>
      </c>
      <c r="AM89" s="55">
        <v>228631</v>
      </c>
      <c r="AN89" s="55">
        <v>212028.73</v>
      </c>
      <c r="AO89" s="141">
        <v>214857.27</v>
      </c>
      <c r="AP89" s="191">
        <v>12362</v>
      </c>
      <c r="AQ89" s="55">
        <v>9504</v>
      </c>
      <c r="AR89" s="55">
        <v>14049</v>
      </c>
      <c r="AS89" s="55">
        <v>30870</v>
      </c>
      <c r="AT89" s="55">
        <v>60490</v>
      </c>
      <c r="AU89" s="55">
        <v>27903</v>
      </c>
      <c r="AV89" s="55">
        <v>17113.43</v>
      </c>
      <c r="AW89" s="56">
        <v>8577.6</v>
      </c>
      <c r="AX89" s="255">
        <v>80834.460000000006</v>
      </c>
      <c r="AY89" s="197">
        <f t="shared" ref="AY89:BC89" si="137">AP89/AH89</f>
        <v>8.9070459474454022E-2</v>
      </c>
      <c r="AZ89" s="57">
        <f t="shared" si="137"/>
        <v>7.0817561324550679E-2</v>
      </c>
      <c r="BA89" s="57">
        <f t="shared" si="137"/>
        <v>7.8036126910771414E-2</v>
      </c>
      <c r="BB89" s="57">
        <f t="shared" si="137"/>
        <v>0.12539707041246578</v>
      </c>
      <c r="BC89" s="57">
        <f t="shared" si="137"/>
        <v>0.2110666033943725</v>
      </c>
      <c r="BD89" s="57">
        <v>0.122</v>
      </c>
      <c r="BE89" s="57">
        <f t="shared" si="131"/>
        <v>8.0712788309395614E-2</v>
      </c>
      <c r="BF89" s="136">
        <f t="shared" si="121"/>
        <v>3.9922316801288597E-2</v>
      </c>
      <c r="BG89" s="51" t="s">
        <v>188</v>
      </c>
      <c r="BH89" s="59">
        <f t="shared" ref="BH89:BL89" si="138">(AZ89-AY89)*100</f>
        <v>-1.8252898149903343</v>
      </c>
      <c r="BI89" s="59">
        <f t="shared" si="138"/>
        <v>0.72185655862207354</v>
      </c>
      <c r="BJ89" s="59">
        <f t="shared" si="138"/>
        <v>4.736094350169437</v>
      </c>
      <c r="BK89" s="59">
        <f t="shared" si="138"/>
        <v>8.566953298190672</v>
      </c>
      <c r="BL89" s="59">
        <f t="shared" si="138"/>
        <v>-8.9066603394372503</v>
      </c>
      <c r="BM89" s="59">
        <f>(BE89-BD89)*100</f>
        <v>-4.1287211690604382</v>
      </c>
      <c r="BN89" s="144">
        <f t="shared" si="132"/>
        <v>-4.0790471508107018</v>
      </c>
      <c r="BO89" s="197">
        <f t="shared" si="136"/>
        <v>1.8181818181818181E-2</v>
      </c>
      <c r="BP89" s="57">
        <f t="shared" si="136"/>
        <v>6.7605633802816895E-2</v>
      </c>
      <c r="BQ89" s="57">
        <f t="shared" si="136"/>
        <v>3.3333333333333333E-2</v>
      </c>
      <c r="BR89" s="57">
        <v>3.9E-2</v>
      </c>
      <c r="BS89" s="57">
        <f>V89/N89</f>
        <v>5.993690851735016E-2</v>
      </c>
      <c r="BT89" s="58">
        <f t="shared" si="61"/>
        <v>8.3623693379790948E-2</v>
      </c>
      <c r="BU89" s="124">
        <f t="shared" si="62"/>
        <v>0.17421602787456447</v>
      </c>
      <c r="BV89" s="124">
        <f t="shared" si="63"/>
        <v>5.5749128919860627E-2</v>
      </c>
      <c r="BW89" s="124">
        <f t="shared" si="64"/>
        <v>0.31358885017421601</v>
      </c>
      <c r="BX89" s="124"/>
      <c r="BY89" s="291">
        <f t="shared" si="135"/>
        <v>-9.4637223974763401E-2</v>
      </c>
      <c r="BZ89" s="197" t="s">
        <v>322</v>
      </c>
      <c r="CA89" s="58"/>
      <c r="CB89" s="197" t="s">
        <v>322</v>
      </c>
      <c r="CC89" s="302"/>
      <c r="CD89" s="326"/>
      <c r="CE89" s="126"/>
      <c r="CF89" s="126" t="s">
        <v>322</v>
      </c>
      <c r="CG89" s="302"/>
    </row>
    <row r="90" spans="1:85" x14ac:dyDescent="0.25">
      <c r="A90" s="13">
        <v>98</v>
      </c>
      <c r="B90" s="50" t="s">
        <v>161</v>
      </c>
      <c r="C90" s="51">
        <v>14</v>
      </c>
      <c r="D90" s="52">
        <v>14</v>
      </c>
      <c r="E90" s="52">
        <v>14</v>
      </c>
      <c r="F90" s="52">
        <v>0</v>
      </c>
      <c r="G90" s="52">
        <v>0</v>
      </c>
      <c r="H90" s="53">
        <v>0</v>
      </c>
      <c r="I90" s="241">
        <v>12</v>
      </c>
      <c r="J90" s="51">
        <v>135</v>
      </c>
      <c r="K90" s="52">
        <v>154</v>
      </c>
      <c r="L90" s="52">
        <v>160</v>
      </c>
      <c r="M90" s="52">
        <v>86</v>
      </c>
      <c r="N90" s="52">
        <v>92</v>
      </c>
      <c r="O90" s="105">
        <v>124</v>
      </c>
      <c r="P90" s="51">
        <v>0</v>
      </c>
      <c r="Q90" s="52">
        <v>30</v>
      </c>
      <c r="R90" s="52">
        <v>0</v>
      </c>
      <c r="S90" s="52">
        <v>0</v>
      </c>
      <c r="T90" s="52">
        <v>0</v>
      </c>
      <c r="U90" s="52">
        <v>0</v>
      </c>
      <c r="V90" s="52">
        <v>0</v>
      </c>
      <c r="W90" s="105">
        <v>0</v>
      </c>
      <c r="X90" s="246">
        <v>0</v>
      </c>
      <c r="Y90" s="241">
        <v>27</v>
      </c>
      <c r="Z90" s="51"/>
      <c r="AA90" s="52" t="s">
        <v>84</v>
      </c>
      <c r="AB90" s="52" t="s">
        <v>154</v>
      </c>
      <c r="AC90" s="52" t="s">
        <v>112</v>
      </c>
      <c r="AD90" s="52" t="s">
        <v>155</v>
      </c>
      <c r="AE90" s="52" t="s">
        <v>253</v>
      </c>
      <c r="AF90" s="52" t="s">
        <v>283</v>
      </c>
      <c r="AG90" s="105">
        <v>40.85</v>
      </c>
      <c r="AH90" s="191">
        <v>27202.79</v>
      </c>
      <c r="AI90" s="55">
        <v>35392.33</v>
      </c>
      <c r="AJ90" s="55">
        <v>48718</v>
      </c>
      <c r="AK90" s="55">
        <v>62237.98</v>
      </c>
      <c r="AL90" s="55">
        <v>56276.49</v>
      </c>
      <c r="AM90" s="55">
        <v>56680</v>
      </c>
      <c r="AN90" s="55">
        <v>61393</v>
      </c>
      <c r="AO90" s="141">
        <v>80905</v>
      </c>
      <c r="AP90" s="191">
        <v>18084.03</v>
      </c>
      <c r="AQ90" s="55">
        <v>16443.009999999998</v>
      </c>
      <c r="AR90" s="55">
        <v>18287.060000000001</v>
      </c>
      <c r="AS90" s="55">
        <v>28539.93</v>
      </c>
      <c r="AT90" s="55">
        <v>34141.769999999997</v>
      </c>
      <c r="AU90" s="55">
        <v>6115</v>
      </c>
      <c r="AV90" s="55">
        <v>6830</v>
      </c>
      <c r="AW90" s="56">
        <v>9473</v>
      </c>
      <c r="AX90" s="255">
        <v>51847</v>
      </c>
      <c r="AY90" s="197">
        <f t="shared" ref="AY90:BD93" si="139">AP90/AH90</f>
        <v>0.66478585468622886</v>
      </c>
      <c r="AZ90" s="57">
        <f t="shared" si="139"/>
        <v>0.46459246961135359</v>
      </c>
      <c r="BA90" s="57">
        <f t="shared" si="139"/>
        <v>0.37536557329939657</v>
      </c>
      <c r="BB90" s="57">
        <f t="shared" si="139"/>
        <v>0.45856131577535131</v>
      </c>
      <c r="BC90" s="57">
        <f t="shared" si="139"/>
        <v>0.6066790945917202</v>
      </c>
      <c r="BD90" s="57">
        <f t="shared" si="139"/>
        <v>0.1078863796753705</v>
      </c>
      <c r="BE90" s="57">
        <f t="shared" ref="BE90:BE93" si="140">AV90/AN90</f>
        <v>0.11125046829443096</v>
      </c>
      <c r="BF90" s="136">
        <f t="shared" ref="BF90:BF101" si="141">AW90/AO90</f>
        <v>0.11708794264878561</v>
      </c>
      <c r="BG90" s="51" t="s">
        <v>188</v>
      </c>
      <c r="BH90" s="59">
        <f t="shared" ref="BH90:BM91" si="142">(AZ90-AY90)*100</f>
        <v>-20.019338507487529</v>
      </c>
      <c r="BI90" s="59">
        <f t="shared" si="142"/>
        <v>-8.922689631195702</v>
      </c>
      <c r="BJ90" s="59">
        <f t="shared" si="142"/>
        <v>8.3195742475954741</v>
      </c>
      <c r="BK90" s="59">
        <f t="shared" si="142"/>
        <v>14.811777881636889</v>
      </c>
      <c r="BL90" s="59">
        <f t="shared" si="142"/>
        <v>-49.879271491634967</v>
      </c>
      <c r="BM90" s="59">
        <f t="shared" si="142"/>
        <v>0.33640886190604569</v>
      </c>
      <c r="BN90" s="144">
        <f t="shared" ref="BN90:BN93" si="143">(BF90-BE90)*100</f>
        <v>0.58374743543546526</v>
      </c>
      <c r="BO90" s="197">
        <f t="shared" ref="BO90:BQ93" si="144">R90/J90</f>
        <v>0</v>
      </c>
      <c r="BP90" s="57">
        <f t="shared" si="144"/>
        <v>0</v>
      </c>
      <c r="BQ90" s="57">
        <f t="shared" si="144"/>
        <v>0</v>
      </c>
      <c r="BR90" s="57">
        <f>U90/M90</f>
        <v>0</v>
      </c>
      <c r="BS90" s="57">
        <f t="shared" ref="BS90:BS91" si="145">V90/N90</f>
        <v>0</v>
      </c>
      <c r="BT90" s="58">
        <f t="shared" ref="BT90:BT101" si="146">W90/O90</f>
        <v>0</v>
      </c>
      <c r="BU90" s="124">
        <f t="shared" ref="BU90:BU101" si="147">X90/O90</f>
        <v>0</v>
      </c>
      <c r="BV90" s="124">
        <f t="shared" ref="BV90:BV101" si="148">Y90/O90</f>
        <v>0.21774193548387097</v>
      </c>
      <c r="BW90" s="124">
        <f t="shared" ref="BW90:BW101" si="149">(W90+X90+Y90)/O90</f>
        <v>0.21774193548387097</v>
      </c>
      <c r="BX90" s="124"/>
      <c r="BY90" s="291">
        <f t="shared" ref="BY90:BY93" si="150">(O90-N90)/N90</f>
        <v>0.34782608695652173</v>
      </c>
      <c r="BZ90" s="197"/>
      <c r="CA90" s="58" t="s">
        <v>322</v>
      </c>
      <c r="CB90" s="197"/>
      <c r="CC90" s="302" t="s">
        <v>322</v>
      </c>
      <c r="CD90" s="326"/>
      <c r="CE90" s="126" t="s">
        <v>322</v>
      </c>
      <c r="CF90" s="126"/>
      <c r="CG90" s="302" t="s">
        <v>322</v>
      </c>
    </row>
    <row r="91" spans="1:85" x14ac:dyDescent="0.25">
      <c r="A91" s="13">
        <v>98</v>
      </c>
      <c r="B91" s="50" t="s">
        <v>162</v>
      </c>
      <c r="C91" s="51">
        <v>0</v>
      </c>
      <c r="D91" s="52">
        <v>0</v>
      </c>
      <c r="E91" s="52">
        <v>0</v>
      </c>
      <c r="F91" s="52">
        <v>0</v>
      </c>
      <c r="G91" s="52">
        <v>0</v>
      </c>
      <c r="H91" s="53">
        <v>0</v>
      </c>
      <c r="I91" s="241">
        <v>9</v>
      </c>
      <c r="J91" s="51">
        <v>41</v>
      </c>
      <c r="K91" s="52">
        <v>54</v>
      </c>
      <c r="L91" s="52">
        <v>59</v>
      </c>
      <c r="M91" s="52">
        <v>53</v>
      </c>
      <c r="N91" s="52">
        <v>38</v>
      </c>
      <c r="O91" s="105">
        <v>44</v>
      </c>
      <c r="P91" s="51">
        <v>0</v>
      </c>
      <c r="Q91" s="52">
        <v>0</v>
      </c>
      <c r="R91" s="52">
        <v>0</v>
      </c>
      <c r="S91" s="52">
        <v>0</v>
      </c>
      <c r="T91" s="52">
        <v>0</v>
      </c>
      <c r="U91" s="52">
        <v>0</v>
      </c>
      <c r="V91" s="52">
        <v>0</v>
      </c>
      <c r="W91" s="105">
        <v>0</v>
      </c>
      <c r="X91" s="246">
        <v>2</v>
      </c>
      <c r="Y91" s="241">
        <v>4</v>
      </c>
      <c r="Z91" s="51">
        <v>13.88</v>
      </c>
      <c r="AA91" s="52">
        <v>24.74</v>
      </c>
      <c r="AB91" s="52">
        <v>33.46</v>
      </c>
      <c r="AC91" s="52">
        <v>33.46</v>
      </c>
      <c r="AD91" s="52">
        <v>33.46</v>
      </c>
      <c r="AE91" s="54">
        <v>33.46</v>
      </c>
      <c r="AF91" s="54">
        <v>31.73</v>
      </c>
      <c r="AG91" s="107">
        <v>31.73</v>
      </c>
      <c r="AH91" s="191">
        <v>28849.17</v>
      </c>
      <c r="AI91" s="55">
        <v>30566.07</v>
      </c>
      <c r="AJ91" s="55">
        <v>46309.05</v>
      </c>
      <c r="AK91" s="55">
        <v>58563.43</v>
      </c>
      <c r="AL91" s="55">
        <v>50327.12</v>
      </c>
      <c r="AM91" s="55">
        <v>50635</v>
      </c>
      <c r="AN91" s="55">
        <v>54724</v>
      </c>
      <c r="AO91" s="141">
        <v>57655</v>
      </c>
      <c r="AP91" s="191">
        <v>1778.25</v>
      </c>
      <c r="AQ91" s="55">
        <v>1077.93</v>
      </c>
      <c r="AR91" s="55">
        <v>2630.11</v>
      </c>
      <c r="AS91" s="55">
        <v>3967.71</v>
      </c>
      <c r="AT91" s="55">
        <v>5231.47</v>
      </c>
      <c r="AU91" s="55">
        <v>4919</v>
      </c>
      <c r="AV91" s="55">
        <v>490</v>
      </c>
      <c r="AW91" s="56">
        <v>592</v>
      </c>
      <c r="AX91" s="255">
        <v>5396</v>
      </c>
      <c r="AY91" s="197">
        <f t="shared" si="139"/>
        <v>6.1639554968132539E-2</v>
      </c>
      <c r="AZ91" s="57">
        <f t="shared" si="139"/>
        <v>3.5265573886338678E-2</v>
      </c>
      <c r="BA91" s="57">
        <f t="shared" si="139"/>
        <v>5.6794730187727883E-2</v>
      </c>
      <c r="BB91" s="57">
        <f t="shared" si="139"/>
        <v>6.775064233771827E-2</v>
      </c>
      <c r="BC91" s="57">
        <f t="shared" si="139"/>
        <v>0.10394932195603483</v>
      </c>
      <c r="BD91" s="57">
        <f t="shared" si="139"/>
        <v>9.714624271748791E-2</v>
      </c>
      <c r="BE91" s="57">
        <f t="shared" si="140"/>
        <v>8.9540238286674959E-3</v>
      </c>
      <c r="BF91" s="136">
        <f t="shared" si="141"/>
        <v>1.0267973289393807E-2</v>
      </c>
      <c r="BG91" s="51" t="s">
        <v>188</v>
      </c>
      <c r="BH91" s="59">
        <f t="shared" si="142"/>
        <v>-2.637398108179386</v>
      </c>
      <c r="BI91" s="59">
        <f t="shared" si="142"/>
        <v>2.1529156301389207</v>
      </c>
      <c r="BJ91" s="59">
        <f t="shared" si="142"/>
        <v>1.0955912149990386</v>
      </c>
      <c r="BK91" s="59">
        <f t="shared" si="142"/>
        <v>3.6198679618316563</v>
      </c>
      <c r="BL91" s="59">
        <f t="shared" si="142"/>
        <v>-0.68030792385469219</v>
      </c>
      <c r="BM91" s="59">
        <f t="shared" si="142"/>
        <v>-8.8192218888820406</v>
      </c>
      <c r="BN91" s="144">
        <f t="shared" si="143"/>
        <v>0.13139494607263114</v>
      </c>
      <c r="BO91" s="197">
        <f t="shared" si="144"/>
        <v>0</v>
      </c>
      <c r="BP91" s="57">
        <f t="shared" si="144"/>
        <v>0</v>
      </c>
      <c r="BQ91" s="57">
        <f t="shared" si="144"/>
        <v>0</v>
      </c>
      <c r="BR91" s="57">
        <f>U91/M91</f>
        <v>0</v>
      </c>
      <c r="BS91" s="57">
        <f t="shared" si="145"/>
        <v>0</v>
      </c>
      <c r="BT91" s="58">
        <f t="shared" si="146"/>
        <v>0</v>
      </c>
      <c r="BU91" s="124">
        <f t="shared" si="147"/>
        <v>4.5454545454545456E-2</v>
      </c>
      <c r="BV91" s="124">
        <f t="shared" si="148"/>
        <v>9.0909090909090912E-2</v>
      </c>
      <c r="BW91" s="124">
        <f t="shared" si="149"/>
        <v>0.13636363636363635</v>
      </c>
      <c r="BX91" s="124">
        <f t="shared" ref="BX91" si="151">(AG91-AF91)/AF91</f>
        <v>0</v>
      </c>
      <c r="BY91" s="291">
        <f t="shared" si="150"/>
        <v>0.15789473684210525</v>
      </c>
      <c r="BZ91" s="197"/>
      <c r="CA91" s="58" t="s">
        <v>322</v>
      </c>
      <c r="CB91" s="197"/>
      <c r="CC91" s="302" t="s">
        <v>322</v>
      </c>
      <c r="CD91" s="326" t="s">
        <v>322</v>
      </c>
      <c r="CE91" s="126"/>
      <c r="CF91" s="126"/>
      <c r="CG91" s="302" t="s">
        <v>322</v>
      </c>
    </row>
    <row r="92" spans="1:85" x14ac:dyDescent="0.25">
      <c r="A92" s="13">
        <v>98</v>
      </c>
      <c r="B92" s="50" t="s">
        <v>164</v>
      </c>
      <c r="C92" s="51">
        <v>5</v>
      </c>
      <c r="D92" s="52">
        <v>5</v>
      </c>
      <c r="E92" s="52">
        <v>5</v>
      </c>
      <c r="F92" s="52">
        <v>0</v>
      </c>
      <c r="G92" s="52">
        <v>6</v>
      </c>
      <c r="H92" s="53">
        <v>0</v>
      </c>
      <c r="I92" s="241">
        <v>6</v>
      </c>
      <c r="J92" s="51">
        <v>24</v>
      </c>
      <c r="K92" s="52">
        <v>30</v>
      </c>
      <c r="L92" s="52">
        <v>30</v>
      </c>
      <c r="M92" s="52">
        <v>35</v>
      </c>
      <c r="N92" s="52">
        <v>40</v>
      </c>
      <c r="O92" s="105">
        <v>51</v>
      </c>
      <c r="P92" s="51">
        <v>0</v>
      </c>
      <c r="Q92" s="52">
        <v>0</v>
      </c>
      <c r="R92" s="52">
        <v>0</v>
      </c>
      <c r="S92" s="52">
        <v>0</v>
      </c>
      <c r="T92" s="52">
        <v>0</v>
      </c>
      <c r="U92" s="52">
        <v>1</v>
      </c>
      <c r="V92" s="52">
        <v>1</v>
      </c>
      <c r="W92" s="105">
        <v>0</v>
      </c>
      <c r="X92" s="246">
        <v>0</v>
      </c>
      <c r="Y92" s="241">
        <v>27</v>
      </c>
      <c r="Z92" s="51" t="s">
        <v>158</v>
      </c>
      <c r="AA92" s="52" t="s">
        <v>158</v>
      </c>
      <c r="AB92" s="52" t="s">
        <v>138</v>
      </c>
      <c r="AC92" s="52" t="s">
        <v>155</v>
      </c>
      <c r="AD92" s="52" t="s">
        <v>155</v>
      </c>
      <c r="AE92" s="52" t="s">
        <v>155</v>
      </c>
      <c r="AF92" s="52" t="s">
        <v>155</v>
      </c>
      <c r="AG92" s="52" t="s">
        <v>155</v>
      </c>
      <c r="AH92" s="191"/>
      <c r="AI92" s="55"/>
      <c r="AJ92" s="55"/>
      <c r="AK92" s="55"/>
      <c r="AL92" s="55">
        <v>24500</v>
      </c>
      <c r="AM92" s="55">
        <v>263064</v>
      </c>
      <c r="AN92" s="55">
        <v>27717</v>
      </c>
      <c r="AO92" s="141">
        <v>24430</v>
      </c>
      <c r="AP92" s="191"/>
      <c r="AQ92" s="55"/>
      <c r="AR92" s="55"/>
      <c r="AS92" s="55"/>
      <c r="AT92" s="55">
        <v>20780</v>
      </c>
      <c r="AU92" s="55">
        <v>11371.21</v>
      </c>
      <c r="AV92" s="55">
        <v>12320</v>
      </c>
      <c r="AW92" s="56">
        <v>2454</v>
      </c>
      <c r="AX92" s="255">
        <v>16995</v>
      </c>
      <c r="AY92" s="197"/>
      <c r="AZ92" s="57"/>
      <c r="BA92" s="57"/>
      <c r="BB92" s="57"/>
      <c r="BC92" s="57">
        <f>AT92/AL92</f>
        <v>0.8481632653061224</v>
      </c>
      <c r="BD92" s="57">
        <f t="shared" si="139"/>
        <v>4.3226021044308609E-2</v>
      </c>
      <c r="BE92" s="57">
        <f t="shared" si="140"/>
        <v>0.44449254969874086</v>
      </c>
      <c r="BF92" s="136">
        <f t="shared" si="141"/>
        <v>0.10045026606631191</v>
      </c>
      <c r="BG92" s="51" t="s">
        <v>188</v>
      </c>
      <c r="BH92" s="59"/>
      <c r="BI92" s="59"/>
      <c r="BJ92" s="59"/>
      <c r="BK92" s="59"/>
      <c r="BL92" s="59"/>
      <c r="BM92" s="59">
        <f>(BE92-BD92)*100</f>
        <v>40.126652865443226</v>
      </c>
      <c r="BN92" s="144">
        <f t="shared" si="143"/>
        <v>-34.404228363242893</v>
      </c>
      <c r="BO92" s="197">
        <f t="shared" si="144"/>
        <v>0</v>
      </c>
      <c r="BP92" s="57">
        <f t="shared" si="144"/>
        <v>0</v>
      </c>
      <c r="BQ92" s="57">
        <f t="shared" si="144"/>
        <v>0</v>
      </c>
      <c r="BR92" s="57">
        <f>U92/M92</f>
        <v>2.8571428571428571E-2</v>
      </c>
      <c r="BS92" s="57">
        <f>V92/N92</f>
        <v>2.5000000000000001E-2</v>
      </c>
      <c r="BT92" s="58">
        <f t="shared" si="146"/>
        <v>0</v>
      </c>
      <c r="BU92" s="124">
        <f t="shared" si="147"/>
        <v>0</v>
      </c>
      <c r="BV92" s="124">
        <f t="shared" si="148"/>
        <v>0.52941176470588236</v>
      </c>
      <c r="BW92" s="124">
        <f t="shared" si="149"/>
        <v>0.52941176470588236</v>
      </c>
      <c r="BX92" s="124">
        <v>0</v>
      </c>
      <c r="BY92" s="291">
        <f t="shared" si="150"/>
        <v>0.27500000000000002</v>
      </c>
      <c r="BZ92" s="197"/>
      <c r="CA92" s="58" t="s">
        <v>322</v>
      </c>
      <c r="CB92" s="197" t="s">
        <v>322</v>
      </c>
      <c r="CC92" s="302"/>
      <c r="CD92" s="326"/>
      <c r="CE92" s="126" t="s">
        <v>322</v>
      </c>
      <c r="CF92" s="126"/>
      <c r="CG92" s="302" t="s">
        <v>322</v>
      </c>
    </row>
    <row r="93" spans="1:85" x14ac:dyDescent="0.25">
      <c r="A93" s="13">
        <v>98</v>
      </c>
      <c r="B93" s="50" t="s">
        <v>165</v>
      </c>
      <c r="C93" s="51">
        <v>0</v>
      </c>
      <c r="D93" s="52">
        <v>0</v>
      </c>
      <c r="E93" s="52">
        <v>0</v>
      </c>
      <c r="F93" s="52">
        <v>0</v>
      </c>
      <c r="G93" s="52">
        <v>10</v>
      </c>
      <c r="H93" s="53">
        <v>0</v>
      </c>
      <c r="I93" s="241">
        <v>10</v>
      </c>
      <c r="J93" s="51">
        <v>72</v>
      </c>
      <c r="K93" s="52">
        <v>86</v>
      </c>
      <c r="L93" s="52">
        <v>36</v>
      </c>
      <c r="M93" s="52">
        <v>34</v>
      </c>
      <c r="N93" s="52">
        <v>50</v>
      </c>
      <c r="O93" s="105">
        <v>82</v>
      </c>
      <c r="P93" s="51">
        <v>0</v>
      </c>
      <c r="Q93" s="52">
        <v>0</v>
      </c>
      <c r="R93" s="52">
        <v>0</v>
      </c>
      <c r="S93" s="52">
        <v>0</v>
      </c>
      <c r="T93" s="52">
        <v>0</v>
      </c>
      <c r="U93" s="52">
        <v>5</v>
      </c>
      <c r="V93" s="52">
        <v>1</v>
      </c>
      <c r="W93" s="105">
        <v>2</v>
      </c>
      <c r="X93" s="246">
        <v>0</v>
      </c>
      <c r="Y93" s="241">
        <v>22</v>
      </c>
      <c r="Z93" s="51" t="s">
        <v>116</v>
      </c>
      <c r="AA93" s="52" t="s">
        <v>116</v>
      </c>
      <c r="AB93" s="52" t="s">
        <v>116</v>
      </c>
      <c r="AC93" s="52" t="s">
        <v>116</v>
      </c>
      <c r="AD93" s="52" t="s">
        <v>116</v>
      </c>
      <c r="AE93" s="52" t="s">
        <v>116</v>
      </c>
      <c r="AF93" s="52" t="s">
        <v>116</v>
      </c>
      <c r="AG93" s="105">
        <v>32.840000000000003</v>
      </c>
      <c r="AH93" s="191">
        <v>21889.759999999998</v>
      </c>
      <c r="AI93" s="55">
        <v>25888.799999999999</v>
      </c>
      <c r="AJ93" s="55">
        <v>28319.67</v>
      </c>
      <c r="AK93" s="55">
        <v>30608.240000000002</v>
      </c>
      <c r="AL93" s="55">
        <v>28971.05</v>
      </c>
      <c r="AM93" s="55">
        <v>28023</v>
      </c>
      <c r="AN93" s="55">
        <v>31907</v>
      </c>
      <c r="AO93" s="141">
        <v>39168</v>
      </c>
      <c r="AP93" s="191">
        <v>3644.3</v>
      </c>
      <c r="AQ93" s="55">
        <v>3662.96</v>
      </c>
      <c r="AR93" s="55">
        <v>5205.1000000000004</v>
      </c>
      <c r="AS93" s="55">
        <v>8521.69</v>
      </c>
      <c r="AT93" s="55">
        <v>10010.290000000001</v>
      </c>
      <c r="AU93" s="55">
        <v>8802</v>
      </c>
      <c r="AV93" s="55">
        <v>7804</v>
      </c>
      <c r="AW93" s="56">
        <v>1964</v>
      </c>
      <c r="AX93" s="255">
        <v>14163</v>
      </c>
      <c r="AY93" s="197">
        <f t="shared" ref="AY93" si="152">AP93/AH93</f>
        <v>0.16648423737857337</v>
      </c>
      <c r="AZ93" s="57">
        <f>AQ93/AI93</f>
        <v>0.14148821111832144</v>
      </c>
      <c r="BA93" s="57">
        <f t="shared" ref="BA93:BC93" si="153">AR93/AJ93</f>
        <v>0.18379804566931751</v>
      </c>
      <c r="BB93" s="57">
        <f t="shared" si="153"/>
        <v>0.27841163033222427</v>
      </c>
      <c r="BC93" s="57">
        <f t="shared" si="153"/>
        <v>0.34552734540170277</v>
      </c>
      <c r="BD93" s="57">
        <f t="shared" si="139"/>
        <v>0.31409913285515467</v>
      </c>
      <c r="BE93" s="57">
        <f t="shared" si="140"/>
        <v>0.24458582756135017</v>
      </c>
      <c r="BF93" s="136">
        <f t="shared" si="141"/>
        <v>5.0142973856209153E-2</v>
      </c>
      <c r="BG93" s="51" t="s">
        <v>188</v>
      </c>
      <c r="BH93" s="59"/>
      <c r="BI93" s="59">
        <f>(BA93-AZ93)*100</f>
        <v>4.230983455099607</v>
      </c>
      <c r="BJ93" s="59">
        <f>(BB93-BA93)*100</f>
        <v>9.461358466290676</v>
      </c>
      <c r="BK93" s="59">
        <f>(BC93-BB93)*100</f>
        <v>6.7115715069478501</v>
      </c>
      <c r="BL93" s="59">
        <f>(BD93-BC93)*100</f>
        <v>-3.1428212546548098</v>
      </c>
      <c r="BM93" s="59">
        <f>(BE93-BD93)*100</f>
        <v>-6.951330529380451</v>
      </c>
      <c r="BN93" s="144">
        <f t="shared" si="143"/>
        <v>-19.444285370514102</v>
      </c>
      <c r="BO93" s="197">
        <f t="shared" si="144"/>
        <v>0</v>
      </c>
      <c r="BP93" s="57">
        <f t="shared" si="144"/>
        <v>0</v>
      </c>
      <c r="BQ93" s="57">
        <f t="shared" si="144"/>
        <v>0</v>
      </c>
      <c r="BR93" s="57">
        <f>U93/M93</f>
        <v>0.14705882352941177</v>
      </c>
      <c r="BS93" s="57">
        <f>V93/N93</f>
        <v>0.02</v>
      </c>
      <c r="BT93" s="58">
        <f t="shared" si="146"/>
        <v>2.4390243902439025E-2</v>
      </c>
      <c r="BU93" s="124">
        <f t="shared" si="147"/>
        <v>0</v>
      </c>
      <c r="BV93" s="124">
        <f t="shared" si="148"/>
        <v>0.26829268292682928</v>
      </c>
      <c r="BW93" s="124">
        <f t="shared" si="149"/>
        <v>0.29268292682926828</v>
      </c>
      <c r="BX93" s="124"/>
      <c r="BY93" s="291">
        <f t="shared" si="150"/>
        <v>0.64</v>
      </c>
      <c r="BZ93" s="197"/>
      <c r="CA93" s="58" t="s">
        <v>322</v>
      </c>
      <c r="CB93" s="197" t="s">
        <v>322</v>
      </c>
      <c r="CC93" s="302"/>
      <c r="CD93" s="326"/>
      <c r="CE93" s="126" t="s">
        <v>322</v>
      </c>
      <c r="CF93" s="126"/>
      <c r="CG93" s="302" t="s">
        <v>322</v>
      </c>
    </row>
    <row r="94" spans="1:85" x14ac:dyDescent="0.25">
      <c r="A94" s="13">
        <v>99</v>
      </c>
      <c r="B94" s="50" t="s">
        <v>54</v>
      </c>
      <c r="C94" s="51"/>
      <c r="D94" s="52"/>
      <c r="E94" s="52"/>
      <c r="F94" s="52"/>
      <c r="G94" s="52"/>
      <c r="H94" s="53">
        <v>6</v>
      </c>
      <c r="I94" s="241">
        <v>6</v>
      </c>
      <c r="J94" s="51"/>
      <c r="K94" s="52"/>
      <c r="L94" s="52"/>
      <c r="M94" s="52"/>
      <c r="N94" s="52"/>
      <c r="O94" s="105">
        <v>17</v>
      </c>
      <c r="P94" s="51"/>
      <c r="Q94" s="52"/>
      <c r="R94" s="52"/>
      <c r="S94" s="52"/>
      <c r="T94" s="52"/>
      <c r="U94" s="52"/>
      <c r="V94" s="52"/>
      <c r="W94" s="105">
        <v>0</v>
      </c>
      <c r="X94" s="246">
        <v>4</v>
      </c>
      <c r="Y94" s="241">
        <v>0</v>
      </c>
      <c r="Z94" s="51"/>
      <c r="AA94" s="52"/>
      <c r="AB94" s="52"/>
      <c r="AC94" s="52"/>
      <c r="AD94" s="52"/>
      <c r="AE94" s="54"/>
      <c r="AF94" s="54"/>
      <c r="AG94" s="107" t="s">
        <v>293</v>
      </c>
      <c r="AH94" s="191"/>
      <c r="AI94" s="55"/>
      <c r="AJ94" s="55"/>
      <c r="AK94" s="55"/>
      <c r="AL94" s="55"/>
      <c r="AM94" s="55"/>
      <c r="AN94" s="55"/>
      <c r="AO94" s="141">
        <v>14298</v>
      </c>
      <c r="AP94" s="191"/>
      <c r="AQ94" s="55"/>
      <c r="AR94" s="55"/>
      <c r="AS94" s="55"/>
      <c r="AT94" s="55"/>
      <c r="AU94" s="55"/>
      <c r="AV94" s="55"/>
      <c r="AW94" s="56">
        <v>1290</v>
      </c>
      <c r="AX94" s="255">
        <v>1589</v>
      </c>
      <c r="AY94" s="197"/>
      <c r="AZ94" s="57"/>
      <c r="BA94" s="57"/>
      <c r="BB94" s="57"/>
      <c r="BC94" s="57"/>
      <c r="BD94" s="57"/>
      <c r="BE94" s="57"/>
      <c r="BF94" s="136">
        <f t="shared" si="141"/>
        <v>9.0222408728493492E-2</v>
      </c>
      <c r="BG94" s="51" t="s">
        <v>188</v>
      </c>
      <c r="BH94" s="59"/>
      <c r="BI94" s="59"/>
      <c r="BJ94" s="59"/>
      <c r="BK94" s="59"/>
      <c r="BL94" s="59"/>
      <c r="BM94" s="59"/>
      <c r="BN94" s="144"/>
      <c r="BO94" s="197"/>
      <c r="BP94" s="57"/>
      <c r="BQ94" s="57"/>
      <c r="BR94" s="57"/>
      <c r="BS94" s="57"/>
      <c r="BT94" s="58">
        <f t="shared" si="146"/>
        <v>0</v>
      </c>
      <c r="BU94" s="124">
        <f t="shared" si="147"/>
        <v>0.23529411764705882</v>
      </c>
      <c r="BV94" s="124">
        <f t="shared" si="148"/>
        <v>0</v>
      </c>
      <c r="BW94" s="124">
        <f t="shared" si="149"/>
        <v>0.23529411764705882</v>
      </c>
      <c r="BX94" s="124"/>
      <c r="BY94" s="291"/>
      <c r="BZ94" s="197"/>
      <c r="CA94" s="58"/>
      <c r="CB94" s="197"/>
      <c r="CC94" s="302"/>
      <c r="CD94" s="326" t="s">
        <v>322</v>
      </c>
      <c r="CE94" s="126"/>
      <c r="CF94" s="126"/>
      <c r="CG94" s="302" t="s">
        <v>322</v>
      </c>
    </row>
    <row r="95" spans="1:85" x14ac:dyDescent="0.25">
      <c r="A95" s="13">
        <v>101</v>
      </c>
      <c r="B95" s="50" t="s">
        <v>373</v>
      </c>
      <c r="C95" s="51"/>
      <c r="D95" s="52"/>
      <c r="E95" s="52"/>
      <c r="F95" s="52">
        <v>14</v>
      </c>
      <c r="G95" s="52"/>
      <c r="H95" s="53"/>
      <c r="I95" s="241"/>
      <c r="J95" s="51"/>
      <c r="K95" s="52"/>
      <c r="L95" s="52"/>
      <c r="M95" s="52">
        <v>157</v>
      </c>
      <c r="N95" s="52"/>
      <c r="O95" s="105"/>
      <c r="P95" s="51"/>
      <c r="Q95" s="52"/>
      <c r="R95" s="52"/>
      <c r="S95" s="52"/>
      <c r="T95" s="52"/>
      <c r="U95" s="52">
        <v>18</v>
      </c>
      <c r="V95" s="52"/>
      <c r="W95" s="105"/>
      <c r="X95" s="246"/>
      <c r="Y95" s="241"/>
      <c r="Z95" s="51"/>
      <c r="AA95" s="52"/>
      <c r="AB95" s="52"/>
      <c r="AC95" s="52"/>
      <c r="AD95" s="52"/>
      <c r="AE95" s="54"/>
      <c r="AF95" s="54"/>
      <c r="AG95" s="107"/>
      <c r="AH95" s="191"/>
      <c r="AI95" s="55"/>
      <c r="AJ95" s="55"/>
      <c r="AK95" s="55"/>
      <c r="AL95" s="55"/>
      <c r="AM95" s="55">
        <v>135458.66</v>
      </c>
      <c r="AN95" s="55"/>
      <c r="AO95" s="141"/>
      <c r="AP95" s="191"/>
      <c r="AQ95" s="55"/>
      <c r="AR95" s="55"/>
      <c r="AS95" s="55"/>
      <c r="AT95" s="55"/>
      <c r="AU95" s="55">
        <v>31610.67</v>
      </c>
      <c r="AV95" s="55"/>
      <c r="AW95" s="56"/>
      <c r="AX95" s="255"/>
      <c r="AY95" s="197"/>
      <c r="AZ95" s="57"/>
      <c r="BA95" s="57"/>
      <c r="BB95" s="57"/>
      <c r="BC95" s="57"/>
      <c r="BD95" s="57">
        <f t="shared" ref="BD95" si="154">AU95/AM95</f>
        <v>0.23336027390201555</v>
      </c>
      <c r="BE95" s="57"/>
      <c r="BF95" s="136"/>
      <c r="BG95" s="51" t="s">
        <v>188</v>
      </c>
      <c r="BH95" s="59"/>
      <c r="BI95" s="59"/>
      <c r="BJ95" s="59"/>
      <c r="BK95" s="59"/>
      <c r="BL95" s="59"/>
      <c r="BM95" s="59"/>
      <c r="BN95" s="144"/>
      <c r="BO95" s="197"/>
      <c r="BP95" s="57"/>
      <c r="BQ95" s="57"/>
      <c r="BR95" s="57">
        <f>U95/M95</f>
        <v>0.11464968152866242</v>
      </c>
      <c r="BS95" s="57"/>
      <c r="BT95" s="58"/>
      <c r="BU95" s="124"/>
      <c r="BV95" s="124"/>
      <c r="BW95" s="124"/>
      <c r="BX95" s="124"/>
      <c r="BY95" s="291"/>
      <c r="BZ95" s="197"/>
      <c r="CA95" s="58"/>
      <c r="CB95" s="197"/>
      <c r="CC95" s="302"/>
      <c r="CD95" s="326"/>
      <c r="CE95" s="126"/>
      <c r="CF95" s="126"/>
      <c r="CG95" s="302"/>
    </row>
    <row r="96" spans="1:85" x14ac:dyDescent="0.25">
      <c r="A96" s="13">
        <v>103</v>
      </c>
      <c r="B96" s="50" t="s">
        <v>56</v>
      </c>
      <c r="C96" s="51">
        <v>0</v>
      </c>
      <c r="D96" s="52">
        <v>0</v>
      </c>
      <c r="E96" s="52">
        <v>0</v>
      </c>
      <c r="F96" s="52"/>
      <c r="G96" s="52"/>
      <c r="H96" s="53">
        <v>0</v>
      </c>
      <c r="I96" s="241">
        <v>16</v>
      </c>
      <c r="J96" s="51">
        <v>8</v>
      </c>
      <c r="K96" s="52">
        <v>9</v>
      </c>
      <c r="L96" s="52">
        <v>18</v>
      </c>
      <c r="M96" s="52"/>
      <c r="N96" s="52"/>
      <c r="O96" s="105">
        <v>101</v>
      </c>
      <c r="P96" s="51">
        <v>2</v>
      </c>
      <c r="Q96" s="52">
        <v>0</v>
      </c>
      <c r="R96" s="52">
        <v>1</v>
      </c>
      <c r="S96" s="52">
        <v>0</v>
      </c>
      <c r="T96" s="52">
        <v>2</v>
      </c>
      <c r="U96" s="52"/>
      <c r="V96" s="52"/>
      <c r="W96" s="105">
        <v>3</v>
      </c>
      <c r="X96" s="246">
        <v>49</v>
      </c>
      <c r="Y96" s="241">
        <v>3</v>
      </c>
      <c r="Z96" s="51">
        <v>14.82</v>
      </c>
      <c r="AA96" s="52">
        <v>18.53</v>
      </c>
      <c r="AB96" s="52">
        <v>18.53</v>
      </c>
      <c r="AC96" s="52">
        <v>20.38</v>
      </c>
      <c r="AD96" s="52">
        <v>20.38</v>
      </c>
      <c r="AE96" s="54"/>
      <c r="AF96" s="54"/>
      <c r="AG96" s="107">
        <v>30</v>
      </c>
      <c r="AH96" s="191">
        <v>11832</v>
      </c>
      <c r="AI96" s="55">
        <v>13890</v>
      </c>
      <c r="AJ96" s="55">
        <v>14711</v>
      </c>
      <c r="AK96" s="55">
        <v>18389</v>
      </c>
      <c r="AL96" s="55">
        <v>20228</v>
      </c>
      <c r="AM96" s="55"/>
      <c r="AN96" s="55"/>
      <c r="AO96" s="141">
        <v>103752</v>
      </c>
      <c r="AP96" s="191">
        <v>1965</v>
      </c>
      <c r="AQ96" s="55">
        <v>2777</v>
      </c>
      <c r="AR96" s="55">
        <v>3890</v>
      </c>
      <c r="AS96" s="55">
        <v>5658</v>
      </c>
      <c r="AT96" s="55">
        <v>9174</v>
      </c>
      <c r="AU96" s="55"/>
      <c r="AV96" s="55"/>
      <c r="AW96" s="56">
        <v>8691</v>
      </c>
      <c r="AX96" s="255">
        <v>37664</v>
      </c>
      <c r="AY96" s="197">
        <f t="shared" ref="AY96:AZ100" si="155">AP96/AH96</f>
        <v>0.16607505070993914</v>
      </c>
      <c r="AZ96" s="57">
        <f>AQ96/AI96</f>
        <v>0.19992800575953923</v>
      </c>
      <c r="BA96" s="57">
        <f t="shared" ref="BA96:BE100" si="156">AR96/AJ96</f>
        <v>0.26442797906328597</v>
      </c>
      <c r="BB96" s="57">
        <f t="shared" si="156"/>
        <v>0.30768394148675837</v>
      </c>
      <c r="BC96" s="57">
        <f t="shared" si="156"/>
        <v>0.45352976072770418</v>
      </c>
      <c r="BD96" s="57"/>
      <c r="BE96" s="57"/>
      <c r="BF96" s="136">
        <f t="shared" si="141"/>
        <v>8.3767059912098082E-2</v>
      </c>
      <c r="BG96" s="51" t="s">
        <v>188</v>
      </c>
      <c r="BH96" s="59">
        <f t="shared" ref="BH96:BK100" si="157">(AZ96-AY96)*100</f>
        <v>3.3852955049600091</v>
      </c>
      <c r="BI96" s="59">
        <f t="shared" si="157"/>
        <v>6.449997330374674</v>
      </c>
      <c r="BJ96" s="59">
        <f t="shared" si="157"/>
        <v>4.3255962423472401</v>
      </c>
      <c r="BK96" s="59">
        <f t="shared" si="157"/>
        <v>14.58458192409458</v>
      </c>
      <c r="BL96" s="59"/>
      <c r="BM96" s="59"/>
      <c r="BN96" s="144">
        <f t="shared" ref="BN96" si="158">(BF96-BE96)*100</f>
        <v>8.3767059912098087</v>
      </c>
      <c r="BO96" s="197">
        <f t="shared" ref="BO96:BQ100" si="159">R96/J96</f>
        <v>0.125</v>
      </c>
      <c r="BP96" s="57">
        <f t="shared" si="159"/>
        <v>0</v>
      </c>
      <c r="BQ96" s="57">
        <f t="shared" si="159"/>
        <v>0.1111111111111111</v>
      </c>
      <c r="BR96" s="57"/>
      <c r="BS96" s="57"/>
      <c r="BT96" s="58">
        <f t="shared" si="146"/>
        <v>2.9702970297029702E-2</v>
      </c>
      <c r="BU96" s="124">
        <f t="shared" si="147"/>
        <v>0.48514851485148514</v>
      </c>
      <c r="BV96" s="124">
        <f t="shared" si="148"/>
        <v>2.9702970297029702E-2</v>
      </c>
      <c r="BW96" s="124">
        <f t="shared" si="149"/>
        <v>0.54455445544554459</v>
      </c>
      <c r="BX96" s="124"/>
      <c r="BY96" s="291"/>
      <c r="BZ96" s="197"/>
      <c r="CA96" s="58"/>
      <c r="CB96" s="197"/>
      <c r="CC96" s="302"/>
      <c r="CD96" s="326"/>
      <c r="CE96" s="126" t="s">
        <v>322</v>
      </c>
      <c r="CF96" s="126"/>
      <c r="CG96" s="302" t="s">
        <v>322</v>
      </c>
    </row>
    <row r="97" spans="1:85" x14ac:dyDescent="0.25">
      <c r="A97" s="13">
        <v>104</v>
      </c>
      <c r="B97" s="50" t="s">
        <v>374</v>
      </c>
      <c r="C97" s="51">
        <v>8</v>
      </c>
      <c r="D97" s="52">
        <v>8</v>
      </c>
      <c r="E97" s="52">
        <v>8</v>
      </c>
      <c r="F97" s="52"/>
      <c r="G97" s="52"/>
      <c r="H97" s="53"/>
      <c r="I97" s="241"/>
      <c r="J97" s="51">
        <v>116</v>
      </c>
      <c r="K97" s="52">
        <v>116</v>
      </c>
      <c r="L97" s="52">
        <v>84</v>
      </c>
      <c r="M97" s="52"/>
      <c r="N97" s="52"/>
      <c r="O97" s="105"/>
      <c r="P97" s="51"/>
      <c r="Q97" s="52"/>
      <c r="R97" s="52"/>
      <c r="S97" s="52"/>
      <c r="T97" s="52"/>
      <c r="U97" s="52"/>
      <c r="V97" s="52"/>
      <c r="W97" s="105"/>
      <c r="X97" s="246"/>
      <c r="Y97" s="241"/>
      <c r="Z97" s="51" t="s">
        <v>94</v>
      </c>
      <c r="AA97" s="52">
        <v>31.34</v>
      </c>
      <c r="AB97" s="52">
        <v>34.450000000000003</v>
      </c>
      <c r="AC97" s="52">
        <v>33.64</v>
      </c>
      <c r="AD97" s="52">
        <v>33.64</v>
      </c>
      <c r="AE97" s="54"/>
      <c r="AF97" s="54"/>
      <c r="AG97" s="107"/>
      <c r="AH97" s="191">
        <v>4079.5</v>
      </c>
      <c r="AI97" s="55">
        <v>39984.46</v>
      </c>
      <c r="AJ97" s="55">
        <v>55225.33</v>
      </c>
      <c r="AK97" s="55">
        <v>60208.89</v>
      </c>
      <c r="AL97" s="55">
        <v>53059.18</v>
      </c>
      <c r="AM97" s="55"/>
      <c r="AN97" s="55"/>
      <c r="AO97" s="141"/>
      <c r="AP97" s="191">
        <v>3420.23</v>
      </c>
      <c r="AQ97" s="55">
        <v>5677.8</v>
      </c>
      <c r="AR97" s="55">
        <v>7405.24</v>
      </c>
      <c r="AS97" s="55">
        <v>12661.39</v>
      </c>
      <c r="AT97" s="55">
        <v>12415.36</v>
      </c>
      <c r="AU97" s="55"/>
      <c r="AV97" s="55"/>
      <c r="AW97" s="56"/>
      <c r="AX97" s="255"/>
      <c r="AY97" s="197">
        <f t="shared" si="155"/>
        <v>0.83839441107978918</v>
      </c>
      <c r="AZ97" s="57">
        <f>AQ97/AI97</f>
        <v>0.14200016706490473</v>
      </c>
      <c r="BA97" s="57">
        <f t="shared" si="156"/>
        <v>0.13409136713171294</v>
      </c>
      <c r="BB97" s="57">
        <f t="shared" si="156"/>
        <v>0.21029103841641988</v>
      </c>
      <c r="BC97" s="57">
        <f t="shared" si="156"/>
        <v>0.2339908004609193</v>
      </c>
      <c r="BD97" s="57"/>
      <c r="BE97" s="57"/>
      <c r="BF97" s="136"/>
      <c r="BG97" s="51" t="s">
        <v>188</v>
      </c>
      <c r="BH97" s="59">
        <f t="shared" si="157"/>
        <v>-69.639424401488441</v>
      </c>
      <c r="BI97" s="59">
        <f t="shared" si="157"/>
        <v>-0.79087999331917958</v>
      </c>
      <c r="BJ97" s="59">
        <f t="shared" si="157"/>
        <v>7.6199671284706945</v>
      </c>
      <c r="BK97" s="59">
        <f t="shared" si="157"/>
        <v>2.3699762044499417</v>
      </c>
      <c r="BL97" s="59"/>
      <c r="BM97" s="59"/>
      <c r="BN97" s="144"/>
      <c r="BO97" s="197">
        <f t="shared" si="159"/>
        <v>0</v>
      </c>
      <c r="BP97" s="57">
        <f t="shared" si="159"/>
        <v>0</v>
      </c>
      <c r="BQ97" s="57">
        <f t="shared" si="159"/>
        <v>0</v>
      </c>
      <c r="BR97" s="57"/>
      <c r="BS97" s="57"/>
      <c r="BT97" s="58"/>
      <c r="BU97" s="124"/>
      <c r="BV97" s="124"/>
      <c r="BW97" s="124"/>
      <c r="BX97" s="124"/>
      <c r="BY97" s="291"/>
      <c r="BZ97" s="197"/>
      <c r="CA97" s="58"/>
      <c r="CB97" s="197"/>
      <c r="CC97" s="302"/>
      <c r="CD97" s="326"/>
      <c r="CE97" s="126"/>
      <c r="CF97" s="126"/>
      <c r="CG97" s="302"/>
    </row>
    <row r="98" spans="1:85" x14ac:dyDescent="0.25">
      <c r="A98" s="13">
        <v>104</v>
      </c>
      <c r="B98" s="50" t="s">
        <v>95</v>
      </c>
      <c r="C98" s="51">
        <v>0</v>
      </c>
      <c r="D98" s="52">
        <v>0</v>
      </c>
      <c r="E98" s="52">
        <v>0</v>
      </c>
      <c r="F98" s="52"/>
      <c r="G98" s="52"/>
      <c r="H98" s="53"/>
      <c r="I98" s="241"/>
      <c r="J98" s="51">
        <v>56</v>
      </c>
      <c r="K98" s="52">
        <v>86</v>
      </c>
      <c r="L98" s="52">
        <v>83</v>
      </c>
      <c r="M98" s="52"/>
      <c r="N98" s="52"/>
      <c r="O98" s="105"/>
      <c r="P98" s="51">
        <v>3</v>
      </c>
      <c r="Q98" s="52">
        <v>4</v>
      </c>
      <c r="R98" s="52">
        <v>0</v>
      </c>
      <c r="S98" s="52">
        <v>0</v>
      </c>
      <c r="T98" s="52">
        <v>0</v>
      </c>
      <c r="U98" s="52"/>
      <c r="V98" s="52"/>
      <c r="W98" s="105"/>
      <c r="X98" s="246"/>
      <c r="Y98" s="241"/>
      <c r="Z98" s="51">
        <v>19.18</v>
      </c>
      <c r="AA98" s="52">
        <v>26.04</v>
      </c>
      <c r="AB98" s="52">
        <v>33.07</v>
      </c>
      <c r="AC98" s="52">
        <v>29.76</v>
      </c>
      <c r="AD98" s="52">
        <v>29.76</v>
      </c>
      <c r="AE98" s="54"/>
      <c r="AF98" s="54"/>
      <c r="AG98" s="107"/>
      <c r="AH98" s="191">
        <v>91289</v>
      </c>
      <c r="AI98" s="55">
        <v>128209</v>
      </c>
      <c r="AJ98" s="55">
        <v>166931</v>
      </c>
      <c r="AK98" s="55">
        <v>194041</v>
      </c>
      <c r="AL98" s="55">
        <v>185682</v>
      </c>
      <c r="AM98" s="55"/>
      <c r="AN98" s="55"/>
      <c r="AO98" s="141"/>
      <c r="AP98" s="191">
        <v>16898</v>
      </c>
      <c r="AQ98" s="55">
        <v>18803</v>
      </c>
      <c r="AR98" s="55">
        <v>28496</v>
      </c>
      <c r="AS98" s="55">
        <v>47284</v>
      </c>
      <c r="AT98" s="55">
        <v>74313</v>
      </c>
      <c r="AU98" s="55"/>
      <c r="AV98" s="55"/>
      <c r="AW98" s="56"/>
      <c r="AX98" s="255"/>
      <c r="AY98" s="197">
        <f t="shared" si="155"/>
        <v>0.18510444850967805</v>
      </c>
      <c r="AZ98" s="57">
        <f>AQ98/AI98</f>
        <v>0.14665897089907884</v>
      </c>
      <c r="BA98" s="57">
        <f t="shared" si="156"/>
        <v>0.17070526145533185</v>
      </c>
      <c r="BB98" s="57">
        <f t="shared" si="156"/>
        <v>0.24368045928437804</v>
      </c>
      <c r="BC98" s="57">
        <f t="shared" si="156"/>
        <v>0.4002164991760106</v>
      </c>
      <c r="BD98" s="57"/>
      <c r="BE98" s="57"/>
      <c r="BF98" s="136"/>
      <c r="BG98" s="51" t="s">
        <v>188</v>
      </c>
      <c r="BH98" s="59">
        <f t="shared" si="157"/>
        <v>-3.8445477610599217</v>
      </c>
      <c r="BI98" s="59">
        <f t="shared" si="157"/>
        <v>2.4046290556253016</v>
      </c>
      <c r="BJ98" s="59">
        <f t="shared" si="157"/>
        <v>7.2975197829046188</v>
      </c>
      <c r="BK98" s="59">
        <f t="shared" si="157"/>
        <v>15.653603989163257</v>
      </c>
      <c r="BL98" s="59"/>
      <c r="BM98" s="59"/>
      <c r="BN98" s="144"/>
      <c r="BO98" s="197">
        <f t="shared" si="159"/>
        <v>0</v>
      </c>
      <c r="BP98" s="57">
        <f t="shared" si="159"/>
        <v>0</v>
      </c>
      <c r="BQ98" s="57">
        <f t="shared" si="159"/>
        <v>0</v>
      </c>
      <c r="BR98" s="57"/>
      <c r="BS98" s="57"/>
      <c r="BT98" s="58"/>
      <c r="BU98" s="124"/>
      <c r="BV98" s="124"/>
      <c r="BW98" s="124"/>
      <c r="BX98" s="124"/>
      <c r="BY98" s="291"/>
      <c r="BZ98" s="197"/>
      <c r="CA98" s="58"/>
      <c r="CB98" s="197"/>
      <c r="CC98" s="302"/>
      <c r="CD98" s="326"/>
      <c r="CE98" s="126"/>
      <c r="CF98" s="126"/>
      <c r="CG98" s="302"/>
    </row>
    <row r="99" spans="1:85" x14ac:dyDescent="0.25">
      <c r="A99" s="13">
        <v>107</v>
      </c>
      <c r="B99" s="50" t="s">
        <v>375</v>
      </c>
      <c r="C99" s="51">
        <v>0</v>
      </c>
      <c r="D99" s="52">
        <v>0</v>
      </c>
      <c r="E99" s="52">
        <v>0</v>
      </c>
      <c r="F99" s="52">
        <v>5</v>
      </c>
      <c r="G99" s="52">
        <v>1</v>
      </c>
      <c r="H99" s="53"/>
      <c r="I99" s="241"/>
      <c r="J99" s="51">
        <v>31</v>
      </c>
      <c r="K99" s="52">
        <v>24</v>
      </c>
      <c r="L99" s="52">
        <v>29</v>
      </c>
      <c r="M99" s="52">
        <v>51</v>
      </c>
      <c r="N99" s="52">
        <v>2</v>
      </c>
      <c r="O99" s="105"/>
      <c r="P99" s="51">
        <v>0</v>
      </c>
      <c r="Q99" s="52">
        <v>0</v>
      </c>
      <c r="R99" s="52">
        <v>0</v>
      </c>
      <c r="S99" s="52">
        <v>0</v>
      </c>
      <c r="T99" s="52">
        <v>1</v>
      </c>
      <c r="U99" s="52">
        <v>4</v>
      </c>
      <c r="V99" s="52">
        <v>0</v>
      </c>
      <c r="W99" s="105"/>
      <c r="X99" s="246"/>
      <c r="Y99" s="241"/>
      <c r="Z99" s="51" t="s">
        <v>120</v>
      </c>
      <c r="AA99" s="52" t="s">
        <v>120</v>
      </c>
      <c r="AB99" s="52" t="s">
        <v>166</v>
      </c>
      <c r="AC99" s="52" t="s">
        <v>166</v>
      </c>
      <c r="AD99" s="52" t="s">
        <v>166</v>
      </c>
      <c r="AE99" s="52" t="s">
        <v>166</v>
      </c>
      <c r="AF99" s="52" t="s">
        <v>114</v>
      </c>
      <c r="AG99" s="105"/>
      <c r="AH99" s="191">
        <v>15753</v>
      </c>
      <c r="AI99" s="55">
        <v>23102</v>
      </c>
      <c r="AJ99" s="55">
        <v>26829</v>
      </c>
      <c r="AK99" s="55">
        <v>28165</v>
      </c>
      <c r="AL99" s="55">
        <v>26639</v>
      </c>
      <c r="AM99" s="55">
        <v>27612</v>
      </c>
      <c r="AN99" s="55">
        <v>1986</v>
      </c>
      <c r="AO99" s="141"/>
      <c r="AP99" s="191">
        <v>1521</v>
      </c>
      <c r="AQ99" s="55">
        <v>3395</v>
      </c>
      <c r="AR99" s="55">
        <v>3532</v>
      </c>
      <c r="AS99" s="55">
        <v>3301</v>
      </c>
      <c r="AT99" s="55">
        <v>2002</v>
      </c>
      <c r="AU99" s="55">
        <v>8283</v>
      </c>
      <c r="AV99" s="55">
        <v>121</v>
      </c>
      <c r="AW99" s="56"/>
      <c r="AX99" s="255"/>
      <c r="AY99" s="197">
        <f t="shared" si="155"/>
        <v>9.6553037516663498E-2</v>
      </c>
      <c r="AZ99" s="57">
        <f t="shared" si="155"/>
        <v>0.14695697342221453</v>
      </c>
      <c r="BA99" s="57">
        <f t="shared" si="156"/>
        <v>0.13164858921316486</v>
      </c>
      <c r="BB99" s="57">
        <f t="shared" si="156"/>
        <v>0.11720220131368721</v>
      </c>
      <c r="BC99" s="57">
        <f t="shared" si="156"/>
        <v>7.5152971207627914E-2</v>
      </c>
      <c r="BD99" s="57">
        <f t="shared" si="156"/>
        <v>0.29997827031725338</v>
      </c>
      <c r="BE99" s="57">
        <f t="shared" si="156"/>
        <v>6.0926485397784488E-2</v>
      </c>
      <c r="BF99" s="136"/>
      <c r="BG99" s="51" t="s">
        <v>188</v>
      </c>
      <c r="BH99" s="59">
        <f t="shared" si="157"/>
        <v>5.0403935905551034</v>
      </c>
      <c r="BI99" s="59">
        <f t="shared" si="157"/>
        <v>-1.5308384209049675</v>
      </c>
      <c r="BJ99" s="59">
        <f t="shared" si="157"/>
        <v>-1.4446387899477651</v>
      </c>
      <c r="BK99" s="59">
        <f t="shared" si="157"/>
        <v>-4.2049230106059294</v>
      </c>
      <c r="BL99" s="59">
        <f>(BD99-BC99)*100</f>
        <v>22.482529910962544</v>
      </c>
      <c r="BM99" s="59">
        <f>(BE99-BD99)*100</f>
        <v>-23.905178491946888</v>
      </c>
      <c r="BN99" s="144"/>
      <c r="BO99" s="197">
        <f t="shared" si="159"/>
        <v>0</v>
      </c>
      <c r="BP99" s="57">
        <f t="shared" si="159"/>
        <v>0</v>
      </c>
      <c r="BQ99" s="57">
        <f t="shared" si="159"/>
        <v>3.4482758620689655E-2</v>
      </c>
      <c r="BR99" s="57">
        <f>U99/M99</f>
        <v>7.8431372549019607E-2</v>
      </c>
      <c r="BS99" s="57">
        <f>V99/N99</f>
        <v>0</v>
      </c>
      <c r="BT99" s="58"/>
      <c r="BU99" s="124"/>
      <c r="BV99" s="124"/>
      <c r="BW99" s="124"/>
      <c r="BX99" s="124"/>
      <c r="BY99" s="291"/>
      <c r="BZ99" s="197"/>
      <c r="CA99" s="58" t="s">
        <v>322</v>
      </c>
      <c r="CB99" s="197" t="s">
        <v>322</v>
      </c>
      <c r="CC99" s="302"/>
      <c r="CD99" s="326"/>
      <c r="CE99" s="126"/>
      <c r="CF99" s="126"/>
      <c r="CG99" s="302"/>
    </row>
    <row r="100" spans="1:85" x14ac:dyDescent="0.25">
      <c r="A100" s="13">
        <v>107</v>
      </c>
      <c r="B100" s="50" t="s">
        <v>172</v>
      </c>
      <c r="C100" s="51">
        <v>4</v>
      </c>
      <c r="D100" s="52">
        <v>4</v>
      </c>
      <c r="E100" s="52">
        <v>4</v>
      </c>
      <c r="F100" s="52">
        <v>0</v>
      </c>
      <c r="G100" s="52">
        <v>5</v>
      </c>
      <c r="H100" s="53"/>
      <c r="I100" s="241"/>
      <c r="J100" s="51">
        <v>243</v>
      </c>
      <c r="K100" s="52">
        <v>285</v>
      </c>
      <c r="L100" s="52">
        <v>289</v>
      </c>
      <c r="M100" s="52">
        <v>223</v>
      </c>
      <c r="N100" s="52">
        <v>342</v>
      </c>
      <c r="O100" s="105"/>
      <c r="P100" s="51">
        <v>0</v>
      </c>
      <c r="Q100" s="52">
        <v>0</v>
      </c>
      <c r="R100" s="52">
        <v>0</v>
      </c>
      <c r="S100" s="52">
        <v>0</v>
      </c>
      <c r="T100" s="52">
        <v>0</v>
      </c>
      <c r="U100" s="52">
        <v>0</v>
      </c>
      <c r="V100" s="52">
        <v>0</v>
      </c>
      <c r="W100" s="105"/>
      <c r="X100" s="246"/>
      <c r="Y100" s="241"/>
      <c r="Z100" s="51" t="s">
        <v>108</v>
      </c>
      <c r="AA100" s="52" t="s">
        <v>108</v>
      </c>
      <c r="AB100" s="52" t="s">
        <v>108</v>
      </c>
      <c r="AC100" s="52" t="s">
        <v>108</v>
      </c>
      <c r="AD100" s="52" t="s">
        <v>108</v>
      </c>
      <c r="AE100" s="52" t="s">
        <v>108</v>
      </c>
      <c r="AF100" s="52" t="s">
        <v>108</v>
      </c>
      <c r="AG100" s="105"/>
      <c r="AH100" s="191">
        <v>20843</v>
      </c>
      <c r="AI100" s="55">
        <v>21000</v>
      </c>
      <c r="AJ100" s="55">
        <v>22007</v>
      </c>
      <c r="AK100" s="55">
        <v>22840</v>
      </c>
      <c r="AL100" s="55">
        <v>22526</v>
      </c>
      <c r="AM100" s="55">
        <v>31018</v>
      </c>
      <c r="AN100" s="55">
        <v>29103</v>
      </c>
      <c r="AO100" s="141"/>
      <c r="AP100" s="191">
        <v>14000</v>
      </c>
      <c r="AQ100" s="55">
        <v>15520</v>
      </c>
      <c r="AR100" s="55">
        <v>14800</v>
      </c>
      <c r="AS100" s="55">
        <v>15696</v>
      </c>
      <c r="AT100" s="55">
        <v>14123</v>
      </c>
      <c r="AU100" s="55">
        <v>24262</v>
      </c>
      <c r="AV100" s="55">
        <v>10562</v>
      </c>
      <c r="AW100" s="56"/>
      <c r="AX100" s="255"/>
      <c r="AY100" s="197">
        <f t="shared" si="155"/>
        <v>0.67168833661181215</v>
      </c>
      <c r="AZ100" s="57">
        <f t="shared" si="155"/>
        <v>0.73904761904761906</v>
      </c>
      <c r="BA100" s="57">
        <f t="shared" si="156"/>
        <v>0.67251329122551917</v>
      </c>
      <c r="BB100" s="57">
        <f t="shared" si="156"/>
        <v>0.68721541155866905</v>
      </c>
      <c r="BC100" s="57">
        <f t="shared" si="156"/>
        <v>0.62696439669714998</v>
      </c>
      <c r="BD100" s="57">
        <f t="shared" si="156"/>
        <v>0.78219098587916691</v>
      </c>
      <c r="BE100" s="57">
        <f t="shared" si="156"/>
        <v>0.36291791224272413</v>
      </c>
      <c r="BF100" s="136"/>
      <c r="BG100" s="51" t="s">
        <v>188</v>
      </c>
      <c r="BH100" s="59">
        <f t="shared" si="157"/>
        <v>6.7359282435806911</v>
      </c>
      <c r="BI100" s="59">
        <f t="shared" si="157"/>
        <v>-6.6534327822099897</v>
      </c>
      <c r="BJ100" s="59">
        <f t="shared" si="157"/>
        <v>1.4702120333149882</v>
      </c>
      <c r="BK100" s="59">
        <f t="shared" si="157"/>
        <v>-6.0251014861519074</v>
      </c>
      <c r="BL100" s="59">
        <f>(BD100-BC100)*100</f>
        <v>15.522658918201692</v>
      </c>
      <c r="BM100" s="59">
        <f>(BE100-BD100)*100</f>
        <v>-41.927307363644282</v>
      </c>
      <c r="BN100" s="144"/>
      <c r="BO100" s="197">
        <f t="shared" si="159"/>
        <v>0</v>
      </c>
      <c r="BP100" s="57">
        <f t="shared" si="159"/>
        <v>0</v>
      </c>
      <c r="BQ100" s="57">
        <f t="shared" si="159"/>
        <v>0</v>
      </c>
      <c r="BR100" s="57">
        <f>U100/M100</f>
        <v>0</v>
      </c>
      <c r="BS100" s="57">
        <f>V100/N100</f>
        <v>0</v>
      </c>
      <c r="BT100" s="58"/>
      <c r="BU100" s="124"/>
      <c r="BV100" s="124"/>
      <c r="BW100" s="124"/>
      <c r="BX100" s="124"/>
      <c r="BY100" s="291"/>
      <c r="BZ100" s="197"/>
      <c r="CA100" s="58" t="s">
        <v>322</v>
      </c>
      <c r="CB100" s="197" t="s">
        <v>322</v>
      </c>
      <c r="CC100" s="302"/>
      <c r="CD100" s="326"/>
      <c r="CE100" s="126"/>
      <c r="CF100" s="126"/>
      <c r="CG100" s="302"/>
    </row>
    <row r="101" spans="1:85" s="22" customFormat="1" ht="15.75" thickBot="1" x14ac:dyDescent="0.3">
      <c r="A101" s="73">
        <v>109</v>
      </c>
      <c r="B101" s="160" t="s">
        <v>336</v>
      </c>
      <c r="C101" s="74">
        <v>10</v>
      </c>
      <c r="D101" s="75">
        <v>10</v>
      </c>
      <c r="E101" s="75">
        <v>10</v>
      </c>
      <c r="F101" s="75"/>
      <c r="G101" s="75"/>
      <c r="H101" s="76">
        <v>0</v>
      </c>
      <c r="I101" s="243">
        <v>10</v>
      </c>
      <c r="J101" s="74">
        <v>28</v>
      </c>
      <c r="K101" s="75">
        <v>26</v>
      </c>
      <c r="L101" s="75">
        <v>19</v>
      </c>
      <c r="M101" s="75"/>
      <c r="N101" s="75"/>
      <c r="O101" s="140">
        <v>16</v>
      </c>
      <c r="P101" s="74">
        <v>0</v>
      </c>
      <c r="Q101" s="75">
        <v>0</v>
      </c>
      <c r="R101" s="75">
        <v>0</v>
      </c>
      <c r="S101" s="75">
        <v>0</v>
      </c>
      <c r="T101" s="75">
        <v>0</v>
      </c>
      <c r="U101" s="75"/>
      <c r="V101" s="75"/>
      <c r="W101" s="140">
        <v>0</v>
      </c>
      <c r="X101" s="248">
        <v>1</v>
      </c>
      <c r="Y101" s="243">
        <v>1</v>
      </c>
      <c r="Z101" s="74"/>
      <c r="AA101" s="75"/>
      <c r="AB101" s="75"/>
      <c r="AC101" s="75"/>
      <c r="AD101" s="75"/>
      <c r="AE101" s="168"/>
      <c r="AF101" s="168"/>
      <c r="AG101" s="185">
        <v>16.59</v>
      </c>
      <c r="AH101" s="193">
        <v>23152</v>
      </c>
      <c r="AI101" s="77">
        <v>23071</v>
      </c>
      <c r="AJ101" s="77">
        <v>23175</v>
      </c>
      <c r="AK101" s="77">
        <v>23495</v>
      </c>
      <c r="AL101" s="77">
        <v>23613</v>
      </c>
      <c r="AM101" s="77"/>
      <c r="AN101" s="77"/>
      <c r="AO101" s="142">
        <v>29219</v>
      </c>
      <c r="AP101" s="74">
        <v>2975</v>
      </c>
      <c r="AQ101" s="75">
        <v>3066</v>
      </c>
      <c r="AR101" s="75">
        <v>2685</v>
      </c>
      <c r="AS101" s="75">
        <v>2949</v>
      </c>
      <c r="AT101" s="75">
        <v>1375</v>
      </c>
      <c r="AU101" s="75"/>
      <c r="AV101" s="75"/>
      <c r="AW101" s="76">
        <v>1135</v>
      </c>
      <c r="AX101" s="257">
        <v>2069</v>
      </c>
      <c r="AY101" s="200"/>
      <c r="AZ101" s="78"/>
      <c r="BA101" s="78"/>
      <c r="BB101" s="78"/>
      <c r="BC101" s="78"/>
      <c r="BD101" s="78"/>
      <c r="BE101" s="78"/>
      <c r="BF101" s="143">
        <f t="shared" si="141"/>
        <v>3.8844587425989938E-2</v>
      </c>
      <c r="BG101" s="74" t="s">
        <v>188</v>
      </c>
      <c r="BH101" s="204">
        <f>(AZ101-AY101)*100</f>
        <v>0</v>
      </c>
      <c r="BI101" s="204">
        <f>(BA101-AZ101)*100</f>
        <v>0</v>
      </c>
      <c r="BJ101" s="204">
        <f>(BB101-BA101)*100</f>
        <v>0</v>
      </c>
      <c r="BK101" s="204">
        <f>(BC101-BB101)*100</f>
        <v>0</v>
      </c>
      <c r="BL101" s="204"/>
      <c r="BM101" s="204"/>
      <c r="BN101" s="205"/>
      <c r="BO101" s="200">
        <f>R101/J101</f>
        <v>0</v>
      </c>
      <c r="BP101" s="78">
        <f>S101/K101</f>
        <v>0</v>
      </c>
      <c r="BQ101" s="78">
        <f>T101/L101</f>
        <v>0</v>
      </c>
      <c r="BR101" s="78"/>
      <c r="BS101" s="78"/>
      <c r="BT101" s="79">
        <f t="shared" si="146"/>
        <v>0</v>
      </c>
      <c r="BU101" s="263">
        <f t="shared" si="147"/>
        <v>6.25E-2</v>
      </c>
      <c r="BV101" s="263">
        <f t="shared" si="148"/>
        <v>6.25E-2</v>
      </c>
      <c r="BW101" s="263">
        <f t="shared" si="149"/>
        <v>0.125</v>
      </c>
      <c r="BX101" s="263"/>
      <c r="BY101" s="293"/>
      <c r="BZ101" s="200"/>
      <c r="CA101" s="79"/>
      <c r="CB101" s="200"/>
      <c r="CC101" s="307"/>
      <c r="CD101" s="336" t="s">
        <v>322</v>
      </c>
      <c r="CE101" s="75"/>
      <c r="CF101" s="75" t="s">
        <v>322</v>
      </c>
      <c r="CG101" s="307"/>
    </row>
    <row r="102" spans="1:85" ht="15.75" thickBot="1" x14ac:dyDescent="0.3">
      <c r="A102" s="146"/>
      <c r="B102" s="147" t="s">
        <v>262</v>
      </c>
      <c r="C102" s="218">
        <f t="shared" ref="C102:Y102" si="160">SUM(C4:C101)</f>
        <v>336</v>
      </c>
      <c r="D102" s="218">
        <f t="shared" si="160"/>
        <v>386</v>
      </c>
      <c r="E102" s="218">
        <f t="shared" si="160"/>
        <v>393</v>
      </c>
      <c r="F102" s="218">
        <f t="shared" si="160"/>
        <v>170</v>
      </c>
      <c r="G102" s="218">
        <f t="shared" si="160"/>
        <v>274</v>
      </c>
      <c r="H102" s="218">
        <f t="shared" si="160"/>
        <v>191</v>
      </c>
      <c r="I102" s="218">
        <f t="shared" si="160"/>
        <v>645</v>
      </c>
      <c r="J102" s="219">
        <f t="shared" si="160"/>
        <v>3319</v>
      </c>
      <c r="K102" s="219">
        <f t="shared" si="160"/>
        <v>5038</v>
      </c>
      <c r="L102" s="219">
        <f t="shared" si="160"/>
        <v>4403</v>
      </c>
      <c r="M102" s="219">
        <f t="shared" si="160"/>
        <v>4648</v>
      </c>
      <c r="N102" s="219">
        <f t="shared" si="160"/>
        <v>4278</v>
      </c>
      <c r="O102" s="219">
        <f t="shared" si="160"/>
        <v>4356</v>
      </c>
      <c r="P102" s="219">
        <f t="shared" si="160"/>
        <v>178</v>
      </c>
      <c r="Q102" s="219">
        <f t="shared" si="160"/>
        <v>130</v>
      </c>
      <c r="R102" s="219">
        <f t="shared" si="160"/>
        <v>140</v>
      </c>
      <c r="S102" s="219">
        <f t="shared" si="160"/>
        <v>276</v>
      </c>
      <c r="T102" s="219">
        <f t="shared" si="160"/>
        <v>328</v>
      </c>
      <c r="U102" s="219">
        <f t="shared" si="160"/>
        <v>477</v>
      </c>
      <c r="V102" s="219">
        <f t="shared" si="160"/>
        <v>485</v>
      </c>
      <c r="W102" s="219">
        <f t="shared" si="160"/>
        <v>295</v>
      </c>
      <c r="X102" s="219">
        <f t="shared" si="160"/>
        <v>417</v>
      </c>
      <c r="Y102" s="219">
        <f t="shared" si="160"/>
        <v>682</v>
      </c>
      <c r="Z102" s="218"/>
      <c r="AA102" s="218"/>
      <c r="AB102" s="218"/>
      <c r="AC102" s="218"/>
      <c r="AD102" s="218"/>
      <c r="AE102" s="218"/>
      <c r="AF102" s="218"/>
      <c r="AG102" s="218"/>
      <c r="AH102" s="221">
        <f t="shared" ref="AH102:AX102" si="161">SUM(AH4:AH101)</f>
        <v>1697032.21</v>
      </c>
      <c r="AI102" s="221">
        <f t="shared" si="161"/>
        <v>1982598.8200000003</v>
      </c>
      <c r="AJ102" s="221">
        <f t="shared" si="161"/>
        <v>2684756.11</v>
      </c>
      <c r="AK102" s="221">
        <f t="shared" si="161"/>
        <v>3413847.1700000004</v>
      </c>
      <c r="AL102" s="221">
        <f t="shared" si="161"/>
        <v>4079162.8700000006</v>
      </c>
      <c r="AM102" s="221">
        <f t="shared" si="161"/>
        <v>4411643.9600000009</v>
      </c>
      <c r="AN102" s="221">
        <f t="shared" si="161"/>
        <v>4122356.7600000007</v>
      </c>
      <c r="AO102" s="221">
        <f t="shared" si="161"/>
        <v>4535409.0200000005</v>
      </c>
      <c r="AP102" s="219">
        <f t="shared" si="161"/>
        <v>221977.53999999998</v>
      </c>
      <c r="AQ102" s="219">
        <f t="shared" si="161"/>
        <v>213034.41999999998</v>
      </c>
      <c r="AR102" s="219">
        <f t="shared" si="161"/>
        <v>336031.69999999995</v>
      </c>
      <c r="AS102" s="219">
        <f t="shared" si="161"/>
        <v>539620.05000000005</v>
      </c>
      <c r="AT102" s="219">
        <f t="shared" si="161"/>
        <v>847822.75000000012</v>
      </c>
      <c r="AU102" s="219">
        <f t="shared" si="161"/>
        <v>971649.95</v>
      </c>
      <c r="AV102" s="219">
        <f t="shared" si="161"/>
        <v>743913.31000000029</v>
      </c>
      <c r="AW102" s="219">
        <f t="shared" si="161"/>
        <v>465468.7</v>
      </c>
      <c r="AX102" s="219">
        <f t="shared" si="161"/>
        <v>1573938.15</v>
      </c>
      <c r="AY102" s="222"/>
      <c r="AZ102" s="222"/>
      <c r="BA102" s="222"/>
      <c r="BB102" s="222"/>
      <c r="BC102" s="222"/>
      <c r="BD102" s="222"/>
      <c r="BE102" s="222"/>
      <c r="BF102" s="222"/>
      <c r="BG102" s="223"/>
      <c r="BH102" s="223"/>
      <c r="BI102" s="223"/>
      <c r="BJ102" s="223"/>
      <c r="BK102" s="223"/>
      <c r="BL102" s="223"/>
      <c r="BM102" s="223"/>
      <c r="BN102" s="223"/>
      <c r="BO102" s="222"/>
      <c r="BP102" s="222"/>
      <c r="BQ102" s="222"/>
      <c r="BR102" s="222"/>
      <c r="BS102" s="222"/>
      <c r="BT102" s="222"/>
      <c r="BU102" s="86"/>
      <c r="BV102" s="86"/>
      <c r="BW102" s="86"/>
      <c r="BX102" s="86"/>
      <c r="BY102" s="86"/>
      <c r="BZ102" s="339">
        <f t="shared" ref="BZ102:CG102" si="162">COUNTA(BZ4:BZ101)</f>
        <v>19</v>
      </c>
      <c r="CA102" s="339">
        <f t="shared" si="162"/>
        <v>39</v>
      </c>
      <c r="CB102" s="339">
        <f t="shared" si="162"/>
        <v>26</v>
      </c>
      <c r="CC102" s="339">
        <f t="shared" si="162"/>
        <v>39</v>
      </c>
      <c r="CD102" s="339">
        <f t="shared" si="162"/>
        <v>17</v>
      </c>
      <c r="CE102" s="339">
        <f t="shared" si="162"/>
        <v>37</v>
      </c>
      <c r="CF102" s="339">
        <f t="shared" si="162"/>
        <v>13</v>
      </c>
      <c r="CG102" s="339">
        <f t="shared" si="162"/>
        <v>46</v>
      </c>
    </row>
    <row r="103" spans="1:85" ht="15.75" thickBot="1" x14ac:dyDescent="0.3">
      <c r="A103" s="148"/>
      <c r="B103" s="149" t="s">
        <v>263</v>
      </c>
      <c r="C103" s="148"/>
      <c r="D103" s="148"/>
      <c r="E103" s="148"/>
      <c r="F103" s="148"/>
      <c r="G103" s="148"/>
      <c r="H103" s="148"/>
      <c r="I103" s="148"/>
      <c r="J103" s="150">
        <f t="shared" ref="J103:AO103" si="163">AVERAGE(J4:J101)</f>
        <v>51.859375</v>
      </c>
      <c r="K103" s="150">
        <f t="shared" si="163"/>
        <v>78.71875</v>
      </c>
      <c r="L103" s="150">
        <f t="shared" si="163"/>
        <v>67.738461538461536</v>
      </c>
      <c r="M103" s="150">
        <f t="shared" si="163"/>
        <v>71.507692307692309</v>
      </c>
      <c r="N103" s="150">
        <f t="shared" si="163"/>
        <v>64.818181818181813</v>
      </c>
      <c r="O103" s="150">
        <f t="shared" si="163"/>
        <v>72.599999999999994</v>
      </c>
      <c r="P103" s="150">
        <f t="shared" si="163"/>
        <v>2.870967741935484</v>
      </c>
      <c r="Q103" s="150">
        <f t="shared" si="163"/>
        <v>2.1311475409836067</v>
      </c>
      <c r="R103" s="150">
        <f t="shared" si="163"/>
        <v>2.2950819672131146</v>
      </c>
      <c r="S103" s="150">
        <f t="shared" si="163"/>
        <v>4.5245901639344259</v>
      </c>
      <c r="T103" s="150">
        <f t="shared" si="163"/>
        <v>5.290322580645161</v>
      </c>
      <c r="U103" s="150">
        <f t="shared" si="163"/>
        <v>7.3384615384615381</v>
      </c>
      <c r="V103" s="150">
        <f t="shared" si="163"/>
        <v>7.3484848484848486</v>
      </c>
      <c r="W103" s="150">
        <f t="shared" si="163"/>
        <v>4.8360655737704921</v>
      </c>
      <c r="X103" s="150">
        <f t="shared" si="163"/>
        <v>6.8360655737704921</v>
      </c>
      <c r="Y103" s="150">
        <f t="shared" si="163"/>
        <v>11.180327868852459</v>
      </c>
      <c r="Z103" s="220">
        <f t="shared" si="163"/>
        <v>20.647676767676771</v>
      </c>
      <c r="AA103" s="169">
        <f t="shared" si="163"/>
        <v>24.091666666666665</v>
      </c>
      <c r="AB103" s="220">
        <f t="shared" si="163"/>
        <v>32.421374999999998</v>
      </c>
      <c r="AC103" s="169">
        <f t="shared" si="163"/>
        <v>33.198461538461537</v>
      </c>
      <c r="AD103" s="220">
        <f t="shared" si="163"/>
        <v>32.29975000000001</v>
      </c>
      <c r="AE103" s="169">
        <f t="shared" si="163"/>
        <v>34.086590909090916</v>
      </c>
      <c r="AF103" s="220">
        <f t="shared" si="163"/>
        <v>34.861063829787234</v>
      </c>
      <c r="AG103" s="220">
        <f t="shared" si="163"/>
        <v>35.878627450980389</v>
      </c>
      <c r="AH103" s="150">
        <f t="shared" si="163"/>
        <v>31426.522407407407</v>
      </c>
      <c r="AI103" s="150">
        <f t="shared" si="163"/>
        <v>35403.550357142864</v>
      </c>
      <c r="AJ103" s="150">
        <f t="shared" si="163"/>
        <v>44745.935166666663</v>
      </c>
      <c r="AK103" s="150">
        <f t="shared" si="163"/>
        <v>55964.707704918037</v>
      </c>
      <c r="AL103" s="150">
        <f t="shared" si="163"/>
        <v>62756.351846153855</v>
      </c>
      <c r="AM103" s="150">
        <f t="shared" si="163"/>
        <v>68931.936875000014</v>
      </c>
      <c r="AN103" s="150">
        <f t="shared" si="163"/>
        <v>62459.95090909092</v>
      </c>
      <c r="AO103" s="150">
        <f t="shared" si="163"/>
        <v>74350.96754098362</v>
      </c>
      <c r="AP103" s="150">
        <f t="shared" ref="AP103:AX103" si="164">AVERAGE(AP4:AP101)</f>
        <v>4110.6951851851845</v>
      </c>
      <c r="AQ103" s="150">
        <f t="shared" si="164"/>
        <v>3804.1860714285713</v>
      </c>
      <c r="AR103" s="150">
        <f t="shared" si="164"/>
        <v>5600.5283333333327</v>
      </c>
      <c r="AS103" s="150">
        <f t="shared" si="164"/>
        <v>8846.2303278688523</v>
      </c>
      <c r="AT103" s="150">
        <f t="shared" si="164"/>
        <v>13247.230468750002</v>
      </c>
      <c r="AU103" s="150">
        <f t="shared" si="164"/>
        <v>15182.030468749999</v>
      </c>
      <c r="AV103" s="150">
        <f t="shared" si="164"/>
        <v>11271.413787878791</v>
      </c>
      <c r="AW103" s="150">
        <f t="shared" si="164"/>
        <v>7630.6344262295088</v>
      </c>
      <c r="AX103" s="150">
        <f t="shared" si="164"/>
        <v>26232.302499999998</v>
      </c>
      <c r="AY103" s="145">
        <f>AP102/AH102</f>
        <v>0.13080337467489789</v>
      </c>
      <c r="AZ103" s="145">
        <f t="shared" ref="AZ103:BF103" si="165">AQ102/AI102</f>
        <v>0.10745210672525264</v>
      </c>
      <c r="BA103" s="145">
        <f t="shared" si="165"/>
        <v>0.12516284021046514</v>
      </c>
      <c r="BB103" s="145">
        <f t="shared" si="165"/>
        <v>0.15806801626682074</v>
      </c>
      <c r="BC103" s="145">
        <f t="shared" si="165"/>
        <v>0.20784233849431955</v>
      </c>
      <c r="BD103" s="145">
        <f t="shared" si="165"/>
        <v>0.22024668327949107</v>
      </c>
      <c r="BE103" s="145">
        <f t="shared" si="165"/>
        <v>0.1804582556314219</v>
      </c>
      <c r="BF103" s="145">
        <f t="shared" si="165"/>
        <v>0.10262992774133521</v>
      </c>
      <c r="BG103" s="148"/>
      <c r="BH103" s="85">
        <f>(AZ103-AY103)*100</f>
        <v>-2.3351267949645247</v>
      </c>
      <c r="BI103" s="85">
        <f t="shared" ref="BI103:BN103" si="166">(BA103-AZ103)*100</f>
        <v>1.7710733485212502</v>
      </c>
      <c r="BJ103" s="85">
        <f t="shared" si="166"/>
        <v>3.2905176056355594</v>
      </c>
      <c r="BK103" s="85">
        <f t="shared" si="166"/>
        <v>4.9774322227498811</v>
      </c>
      <c r="BL103" s="85">
        <f t="shared" si="166"/>
        <v>1.2404344785171522</v>
      </c>
      <c r="BM103" s="85">
        <f t="shared" si="166"/>
        <v>-3.9788427648069167</v>
      </c>
      <c r="BN103" s="85">
        <f t="shared" si="166"/>
        <v>-7.782832789008669</v>
      </c>
      <c r="BO103" s="229">
        <f t="shared" ref="BO103:BY103" si="167">AVERAGE(BO4:BO101)</f>
        <v>0.11422916817919723</v>
      </c>
      <c r="BP103" s="229">
        <f t="shared" si="167"/>
        <v>7.6078280375579718E-2</v>
      </c>
      <c r="BQ103" s="229">
        <f t="shared" si="167"/>
        <v>8.3149141661571224E-2</v>
      </c>
      <c r="BR103" s="229">
        <f t="shared" si="167"/>
        <v>0.11453435388008196</v>
      </c>
      <c r="BS103" s="229">
        <f t="shared" si="167"/>
        <v>0.12658426266650127</v>
      </c>
      <c r="BT103" s="229">
        <f t="shared" si="167"/>
        <v>6.1161097032634879E-2</v>
      </c>
      <c r="BU103" s="229">
        <f t="shared" si="167"/>
        <v>0.10745572161052254</v>
      </c>
      <c r="BV103" s="229">
        <f t="shared" si="167"/>
        <v>0.15102886345419569</v>
      </c>
      <c r="BW103" s="229">
        <f t="shared" si="167"/>
        <v>0.31964568209735328</v>
      </c>
      <c r="BX103" s="229">
        <f t="shared" si="167"/>
        <v>3.1688714002985008E-2</v>
      </c>
      <c r="BY103" s="229">
        <f t="shared" si="167"/>
        <v>0.19962833571328573</v>
      </c>
      <c r="BZ103" s="320"/>
      <c r="CA103" s="320"/>
    </row>
    <row r="104" spans="1:85" ht="18" x14ac:dyDescent="0.25">
      <c r="B104" s="92"/>
    </row>
    <row r="105" spans="1:85" x14ac:dyDescent="0.25">
      <c r="N105" s="228"/>
      <c r="O105" s="228"/>
      <c r="AF105" s="228"/>
      <c r="AG105" s="228"/>
      <c r="AO105" s="14">
        <f>(AO102-AN102)/AN102</f>
        <v>0.10019808668864451</v>
      </c>
      <c r="AV105" s="228"/>
      <c r="AW105" s="228"/>
      <c r="AX105" s="228"/>
      <c r="BE105" s="230"/>
      <c r="BF105" s="230"/>
    </row>
  </sheetData>
  <mergeCells count="24">
    <mergeCell ref="X1:X2"/>
    <mergeCell ref="Y1:Y2"/>
    <mergeCell ref="Z1:AG2"/>
    <mergeCell ref="BY1:BY3"/>
    <mergeCell ref="BX1:BX3"/>
    <mergeCell ref="AH1:AO2"/>
    <mergeCell ref="AP1:AW2"/>
    <mergeCell ref="AX1:AX2"/>
    <mergeCell ref="AY1:BF2"/>
    <mergeCell ref="BG1:BN2"/>
    <mergeCell ref="BO1:BT2"/>
    <mergeCell ref="BU1:BU2"/>
    <mergeCell ref="BV1:BV2"/>
    <mergeCell ref="BW1:BW2"/>
    <mergeCell ref="A1:B2"/>
    <mergeCell ref="C1:H2"/>
    <mergeCell ref="I1:I2"/>
    <mergeCell ref="J1:O2"/>
    <mergeCell ref="P1:W2"/>
    <mergeCell ref="CB1:CC2"/>
    <mergeCell ref="CD1:CG1"/>
    <mergeCell ref="CD2:CE2"/>
    <mergeCell ref="CF2:CG2"/>
    <mergeCell ref="BZ1:CA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CG60"/>
  <sheetViews>
    <sheetView zoomScaleNormal="100" workbookViewId="0">
      <pane xSplit="2" ySplit="3" topLeftCell="AW43" activePane="bottomRight" state="frozenSplit"/>
      <selection pane="topRight" activeCell="C1" sqref="C1"/>
      <selection pane="bottomLeft" activeCell="A3" sqref="A3"/>
      <selection pane="bottomRight" activeCell="BG61" sqref="BG61"/>
    </sheetView>
  </sheetViews>
  <sheetFormatPr defaultRowHeight="15" x14ac:dyDescent="0.25"/>
  <cols>
    <col min="1" max="1" width="6.28515625" style="9" customWidth="1"/>
    <col min="2" max="2" width="45.28515625" style="95" customWidth="1"/>
    <col min="3" max="8" width="9.140625" style="9"/>
    <col min="9" max="9" width="19.5703125" style="9" customWidth="1"/>
    <col min="10" max="23" width="9.140625" style="9"/>
    <col min="24" max="24" width="12.85546875" style="9" customWidth="1"/>
    <col min="25" max="25" width="16" style="9" customWidth="1"/>
    <col min="26" max="29" width="12.28515625" style="9" customWidth="1"/>
    <col min="30" max="30" width="12.42578125" style="9" customWidth="1"/>
    <col min="31" max="33" width="12.28515625" style="9" customWidth="1"/>
    <col min="34" max="49" width="10.85546875" style="9" customWidth="1"/>
    <col min="50" max="50" width="15.140625" style="9" customWidth="1"/>
    <col min="51" max="58" width="10.28515625" style="9" customWidth="1"/>
    <col min="59" max="59" width="11.140625" style="9" customWidth="1"/>
    <col min="60" max="60" width="10.28515625" style="9" customWidth="1"/>
    <col min="61" max="66" width="10.140625" style="9" customWidth="1"/>
    <col min="67" max="69" width="10.140625" style="9" bestFit="1" customWidth="1"/>
    <col min="70" max="72" width="10.140625" style="9" customWidth="1"/>
    <col min="73" max="73" width="13" style="9" customWidth="1"/>
    <col min="74" max="74" width="15.7109375" style="9" customWidth="1"/>
    <col min="75" max="75" width="13.7109375" style="9" customWidth="1"/>
    <col min="76" max="77" width="20.140625" style="9" customWidth="1"/>
    <col min="78" max="78" width="12.42578125" style="9" customWidth="1"/>
    <col min="79" max="79" width="11.5703125" style="9" customWidth="1"/>
    <col min="80" max="80" width="10.85546875" style="9" customWidth="1"/>
    <col min="81" max="81" width="10.7109375" style="9" customWidth="1"/>
    <col min="82" max="82" width="9.140625" style="9"/>
    <col min="83" max="83" width="10" style="9" customWidth="1"/>
    <col min="84" max="84" width="9.140625" style="9"/>
    <col min="85" max="85" width="10.140625" style="9" customWidth="1"/>
    <col min="86" max="16384" width="9.140625" style="9"/>
  </cols>
  <sheetData>
    <row r="1" spans="1:85" ht="97.5" customHeight="1" thickBot="1" x14ac:dyDescent="0.3">
      <c r="A1" s="442"/>
      <c r="B1" s="443"/>
      <c r="C1" s="435" t="s">
        <v>65</v>
      </c>
      <c r="D1" s="435"/>
      <c r="E1" s="435"/>
      <c r="F1" s="435"/>
      <c r="G1" s="435"/>
      <c r="H1" s="435"/>
      <c r="I1" s="437" t="s">
        <v>297</v>
      </c>
      <c r="J1" s="435" t="s">
        <v>66</v>
      </c>
      <c r="K1" s="435"/>
      <c r="L1" s="435"/>
      <c r="M1" s="435"/>
      <c r="N1" s="435"/>
      <c r="O1" s="435"/>
      <c r="P1" s="431" t="s">
        <v>67</v>
      </c>
      <c r="Q1" s="439"/>
      <c r="R1" s="439"/>
      <c r="S1" s="439"/>
      <c r="T1" s="439"/>
      <c r="U1" s="439"/>
      <c r="V1" s="439"/>
      <c r="W1" s="432"/>
      <c r="X1" s="435" t="s">
        <v>299</v>
      </c>
      <c r="Y1" s="437" t="s">
        <v>300</v>
      </c>
      <c r="Z1" s="435" t="s">
        <v>378</v>
      </c>
      <c r="AA1" s="435"/>
      <c r="AB1" s="435"/>
      <c r="AC1" s="435"/>
      <c r="AD1" s="435"/>
      <c r="AE1" s="435"/>
      <c r="AF1" s="435"/>
      <c r="AG1" s="435"/>
      <c r="AH1" s="431" t="s">
        <v>302</v>
      </c>
      <c r="AI1" s="439"/>
      <c r="AJ1" s="439"/>
      <c r="AK1" s="439"/>
      <c r="AL1" s="439"/>
      <c r="AM1" s="439"/>
      <c r="AN1" s="439"/>
      <c r="AO1" s="432"/>
      <c r="AP1" s="435" t="s">
        <v>303</v>
      </c>
      <c r="AQ1" s="435"/>
      <c r="AR1" s="435"/>
      <c r="AS1" s="435"/>
      <c r="AT1" s="435"/>
      <c r="AU1" s="435"/>
      <c r="AV1" s="435"/>
      <c r="AW1" s="435"/>
      <c r="AX1" s="437" t="s">
        <v>304</v>
      </c>
      <c r="AY1" s="435" t="s">
        <v>315</v>
      </c>
      <c r="AZ1" s="435"/>
      <c r="BA1" s="435"/>
      <c r="BB1" s="435"/>
      <c r="BC1" s="435"/>
      <c r="BD1" s="435"/>
      <c r="BE1" s="435"/>
      <c r="BF1" s="435"/>
      <c r="BG1" s="431" t="s">
        <v>218</v>
      </c>
      <c r="BH1" s="439"/>
      <c r="BI1" s="439"/>
      <c r="BJ1" s="439"/>
      <c r="BK1" s="439"/>
      <c r="BL1" s="439"/>
      <c r="BM1" s="439"/>
      <c r="BN1" s="432"/>
      <c r="BO1" s="431" t="s">
        <v>313</v>
      </c>
      <c r="BP1" s="439"/>
      <c r="BQ1" s="439"/>
      <c r="BR1" s="439"/>
      <c r="BS1" s="439"/>
      <c r="BT1" s="432"/>
      <c r="BU1" s="437" t="s">
        <v>310</v>
      </c>
      <c r="BV1" s="437" t="s">
        <v>312</v>
      </c>
      <c r="BW1" s="437" t="s">
        <v>311</v>
      </c>
      <c r="BX1" s="437" t="s">
        <v>306</v>
      </c>
      <c r="BY1" s="437" t="s">
        <v>307</v>
      </c>
      <c r="BZ1" s="431" t="s">
        <v>323</v>
      </c>
      <c r="CA1" s="432"/>
      <c r="CB1" s="424" t="s">
        <v>321</v>
      </c>
      <c r="CC1" s="425"/>
      <c r="CD1" s="424" t="s">
        <v>320</v>
      </c>
      <c r="CE1" s="428"/>
      <c r="CF1" s="428"/>
      <c r="CG1" s="425"/>
    </row>
    <row r="2" spans="1:85" s="94" customFormat="1" ht="34.5" customHeight="1" thickBot="1" x14ac:dyDescent="0.3">
      <c r="A2" s="444"/>
      <c r="B2" s="445"/>
      <c r="C2" s="436"/>
      <c r="D2" s="436"/>
      <c r="E2" s="436"/>
      <c r="F2" s="436"/>
      <c r="G2" s="436"/>
      <c r="H2" s="436"/>
      <c r="I2" s="438"/>
      <c r="J2" s="436"/>
      <c r="K2" s="436"/>
      <c r="L2" s="436"/>
      <c r="M2" s="436"/>
      <c r="N2" s="436"/>
      <c r="O2" s="436"/>
      <c r="P2" s="440"/>
      <c r="Q2" s="436"/>
      <c r="R2" s="436"/>
      <c r="S2" s="436"/>
      <c r="T2" s="436"/>
      <c r="U2" s="436"/>
      <c r="V2" s="436"/>
      <c r="W2" s="441"/>
      <c r="X2" s="436"/>
      <c r="Y2" s="438"/>
      <c r="Z2" s="436"/>
      <c r="AA2" s="436"/>
      <c r="AB2" s="436"/>
      <c r="AC2" s="436"/>
      <c r="AD2" s="436"/>
      <c r="AE2" s="436"/>
      <c r="AF2" s="436"/>
      <c r="AG2" s="436"/>
      <c r="AH2" s="440"/>
      <c r="AI2" s="436"/>
      <c r="AJ2" s="436"/>
      <c r="AK2" s="436"/>
      <c r="AL2" s="436"/>
      <c r="AM2" s="436"/>
      <c r="AN2" s="436"/>
      <c r="AO2" s="441"/>
      <c r="AP2" s="436"/>
      <c r="AQ2" s="436"/>
      <c r="AR2" s="436"/>
      <c r="AS2" s="436"/>
      <c r="AT2" s="436"/>
      <c r="AU2" s="436"/>
      <c r="AV2" s="436"/>
      <c r="AW2" s="436"/>
      <c r="AX2" s="438"/>
      <c r="AY2" s="436"/>
      <c r="AZ2" s="436"/>
      <c r="BA2" s="436"/>
      <c r="BB2" s="436"/>
      <c r="BC2" s="436"/>
      <c r="BD2" s="436"/>
      <c r="BE2" s="436"/>
      <c r="BF2" s="436"/>
      <c r="BG2" s="440"/>
      <c r="BH2" s="436"/>
      <c r="BI2" s="436"/>
      <c r="BJ2" s="436"/>
      <c r="BK2" s="436"/>
      <c r="BL2" s="436"/>
      <c r="BM2" s="436"/>
      <c r="BN2" s="441"/>
      <c r="BO2" s="440"/>
      <c r="BP2" s="436"/>
      <c r="BQ2" s="436"/>
      <c r="BR2" s="436"/>
      <c r="BS2" s="436"/>
      <c r="BT2" s="441"/>
      <c r="BU2" s="438"/>
      <c r="BV2" s="438"/>
      <c r="BW2" s="438"/>
      <c r="BX2" s="446"/>
      <c r="BY2" s="446"/>
      <c r="BZ2" s="433"/>
      <c r="CA2" s="434"/>
      <c r="CB2" s="426"/>
      <c r="CC2" s="427"/>
      <c r="CD2" s="429" t="s">
        <v>317</v>
      </c>
      <c r="CE2" s="430"/>
      <c r="CF2" s="429" t="s">
        <v>318</v>
      </c>
      <c r="CG2" s="430"/>
    </row>
    <row r="3" spans="1:85" s="313" customFormat="1" ht="41.25" customHeight="1" thickBot="1" x14ac:dyDescent="0.3">
      <c r="A3" s="112" t="s">
        <v>59</v>
      </c>
      <c r="B3" s="311" t="s">
        <v>0</v>
      </c>
      <c r="C3" s="224" t="s">
        <v>60</v>
      </c>
      <c r="D3" s="224" t="s">
        <v>61</v>
      </c>
      <c r="E3" s="224" t="s">
        <v>62</v>
      </c>
      <c r="F3" s="278" t="s">
        <v>234</v>
      </c>
      <c r="G3" s="224" t="s">
        <v>266</v>
      </c>
      <c r="H3" s="280" t="s">
        <v>296</v>
      </c>
      <c r="I3" s="224" t="s">
        <v>296</v>
      </c>
      <c r="J3" s="224" t="s">
        <v>60</v>
      </c>
      <c r="K3" s="224" t="s">
        <v>61</v>
      </c>
      <c r="L3" s="224" t="s">
        <v>62</v>
      </c>
      <c r="M3" s="224" t="s">
        <v>234</v>
      </c>
      <c r="N3" s="224" t="s">
        <v>266</v>
      </c>
      <c r="O3" s="280" t="s">
        <v>296</v>
      </c>
      <c r="P3" s="224" t="s">
        <v>63</v>
      </c>
      <c r="Q3" s="224" t="s">
        <v>64</v>
      </c>
      <c r="R3" s="224" t="s">
        <v>60</v>
      </c>
      <c r="S3" s="224" t="s">
        <v>61</v>
      </c>
      <c r="T3" s="224" t="s">
        <v>62</v>
      </c>
      <c r="U3" s="224" t="s">
        <v>234</v>
      </c>
      <c r="V3" s="224" t="s">
        <v>266</v>
      </c>
      <c r="W3" s="112" t="s">
        <v>296</v>
      </c>
      <c r="X3" s="112" t="s">
        <v>296</v>
      </c>
      <c r="Y3" s="280" t="s">
        <v>296</v>
      </c>
      <c r="Z3" s="345" t="s">
        <v>182</v>
      </c>
      <c r="AA3" s="345" t="s">
        <v>183</v>
      </c>
      <c r="AB3" s="345" t="s">
        <v>184</v>
      </c>
      <c r="AC3" s="345" t="s">
        <v>185</v>
      </c>
      <c r="AD3" s="345" t="s">
        <v>186</v>
      </c>
      <c r="AE3" s="345" t="s">
        <v>294</v>
      </c>
      <c r="AF3" s="345" t="s">
        <v>295</v>
      </c>
      <c r="AG3" s="345" t="s">
        <v>301</v>
      </c>
      <c r="AH3" s="273" t="s">
        <v>182</v>
      </c>
      <c r="AI3" s="273" t="s">
        <v>183</v>
      </c>
      <c r="AJ3" s="273" t="s">
        <v>184</v>
      </c>
      <c r="AK3" s="273" t="s">
        <v>185</v>
      </c>
      <c r="AL3" s="273" t="s">
        <v>186</v>
      </c>
      <c r="AM3" s="273" t="s">
        <v>294</v>
      </c>
      <c r="AN3" s="273" t="s">
        <v>295</v>
      </c>
      <c r="AO3" s="273" t="s">
        <v>301</v>
      </c>
      <c r="AP3" s="273" t="s">
        <v>182</v>
      </c>
      <c r="AQ3" s="273" t="s">
        <v>183</v>
      </c>
      <c r="AR3" s="273" t="s">
        <v>184</v>
      </c>
      <c r="AS3" s="273" t="s">
        <v>185</v>
      </c>
      <c r="AT3" s="273" t="s">
        <v>186</v>
      </c>
      <c r="AU3" s="273" t="s">
        <v>294</v>
      </c>
      <c r="AV3" s="273" t="s">
        <v>295</v>
      </c>
      <c r="AW3" s="273" t="s">
        <v>301</v>
      </c>
      <c r="AX3" s="273" t="s">
        <v>305</v>
      </c>
      <c r="AY3" s="273" t="s">
        <v>182</v>
      </c>
      <c r="AZ3" s="273" t="s">
        <v>183</v>
      </c>
      <c r="BA3" s="273" t="s">
        <v>184</v>
      </c>
      <c r="BB3" s="273" t="s">
        <v>185</v>
      </c>
      <c r="BC3" s="273" t="s">
        <v>187</v>
      </c>
      <c r="BD3" s="273" t="s">
        <v>294</v>
      </c>
      <c r="BE3" s="273" t="s">
        <v>295</v>
      </c>
      <c r="BF3" s="273" t="s">
        <v>301</v>
      </c>
      <c r="BG3" s="273" t="s">
        <v>182</v>
      </c>
      <c r="BH3" s="273" t="s">
        <v>183</v>
      </c>
      <c r="BI3" s="273" t="s">
        <v>184</v>
      </c>
      <c r="BJ3" s="273" t="s">
        <v>185</v>
      </c>
      <c r="BK3" s="273" t="s">
        <v>187</v>
      </c>
      <c r="BL3" s="273" t="s">
        <v>294</v>
      </c>
      <c r="BM3" s="273" t="s">
        <v>295</v>
      </c>
      <c r="BN3" s="273" t="s">
        <v>301</v>
      </c>
      <c r="BO3" s="224" t="s">
        <v>60</v>
      </c>
      <c r="BP3" s="224" t="s">
        <v>314</v>
      </c>
      <c r="BQ3" s="224" t="s">
        <v>62</v>
      </c>
      <c r="BR3" s="224" t="s">
        <v>234</v>
      </c>
      <c r="BS3" s="224" t="s">
        <v>266</v>
      </c>
      <c r="BT3" s="224" t="s">
        <v>296</v>
      </c>
      <c r="BU3" s="224" t="s">
        <v>296</v>
      </c>
      <c r="BV3" s="224" t="s">
        <v>296</v>
      </c>
      <c r="BW3" s="224" t="s">
        <v>296</v>
      </c>
      <c r="BX3" s="438"/>
      <c r="BY3" s="438"/>
      <c r="BZ3" s="274" t="s">
        <v>316</v>
      </c>
      <c r="CA3" s="312" t="s">
        <v>319</v>
      </c>
      <c r="CB3" s="272" t="s">
        <v>316</v>
      </c>
      <c r="CC3" s="319" t="s">
        <v>319</v>
      </c>
      <c r="CD3" s="313" t="s">
        <v>316</v>
      </c>
      <c r="CE3" s="319" t="s">
        <v>319</v>
      </c>
      <c r="CF3" s="313" t="s">
        <v>316</v>
      </c>
      <c r="CG3" s="319" t="s">
        <v>319</v>
      </c>
    </row>
    <row r="4" spans="1:85" x14ac:dyDescent="0.25">
      <c r="A4" s="8">
        <v>1</v>
      </c>
      <c r="B4" s="25" t="s">
        <v>1</v>
      </c>
      <c r="C4" s="175">
        <v>0</v>
      </c>
      <c r="D4" s="26">
        <v>0</v>
      </c>
      <c r="E4" s="26">
        <v>0</v>
      </c>
      <c r="F4" s="26">
        <v>2</v>
      </c>
      <c r="G4" s="26">
        <v>8</v>
      </c>
      <c r="H4" s="27">
        <v>11</v>
      </c>
      <c r="I4" s="240">
        <v>22</v>
      </c>
      <c r="J4" s="175">
        <v>71</v>
      </c>
      <c r="K4" s="26">
        <v>159</v>
      </c>
      <c r="L4" s="26">
        <v>182</v>
      </c>
      <c r="M4" s="26">
        <v>215</v>
      </c>
      <c r="N4" s="26">
        <v>169</v>
      </c>
      <c r="O4" s="151">
        <v>200</v>
      </c>
      <c r="P4" s="175">
        <v>36</v>
      </c>
      <c r="Q4" s="26">
        <v>18</v>
      </c>
      <c r="R4" s="26">
        <v>14</v>
      </c>
      <c r="S4" s="26">
        <v>48</v>
      </c>
      <c r="T4" s="26">
        <v>41</v>
      </c>
      <c r="U4" s="26">
        <v>61</v>
      </c>
      <c r="V4" s="26">
        <v>8</v>
      </c>
      <c r="W4" s="151">
        <v>13</v>
      </c>
      <c r="X4" s="249">
        <v>0</v>
      </c>
      <c r="Y4" s="240">
        <v>39</v>
      </c>
      <c r="Z4" s="175">
        <f>(18.93+23.54)/2</f>
        <v>21.234999999999999</v>
      </c>
      <c r="AA4" s="26">
        <f>(22.26+39.24)/2</f>
        <v>30.75</v>
      </c>
      <c r="AB4" s="26">
        <f>(22.26+51.43)/2</f>
        <v>36.844999999999999</v>
      </c>
      <c r="AC4" s="26">
        <f>(47.77+32.49)/2</f>
        <v>40.130000000000003</v>
      </c>
      <c r="AD4" s="26">
        <f>(32.49+39.7)/2</f>
        <v>36.094999999999999</v>
      </c>
      <c r="AE4" s="251">
        <v>37.42</v>
      </c>
      <c r="AF4" s="251">
        <v>43.06</v>
      </c>
      <c r="AG4" s="182">
        <v>47.97</v>
      </c>
      <c r="AH4" s="190">
        <v>202616</v>
      </c>
      <c r="AI4" s="28">
        <v>194241</v>
      </c>
      <c r="AJ4" s="28">
        <v>244845</v>
      </c>
      <c r="AK4" s="28">
        <v>406834</v>
      </c>
      <c r="AL4" s="28">
        <v>337796</v>
      </c>
      <c r="AM4" s="28">
        <v>373817</v>
      </c>
      <c r="AN4" s="28">
        <v>396441</v>
      </c>
      <c r="AO4" s="186">
        <v>466251</v>
      </c>
      <c r="AP4" s="190">
        <v>11367</v>
      </c>
      <c r="AQ4" s="28">
        <v>10084</v>
      </c>
      <c r="AR4" s="28">
        <v>15720</v>
      </c>
      <c r="AS4" s="28">
        <v>38938</v>
      </c>
      <c r="AT4" s="28">
        <v>53493</v>
      </c>
      <c r="AU4" s="28">
        <v>68986</v>
      </c>
      <c r="AV4" s="28">
        <v>14058</v>
      </c>
      <c r="AW4" s="29">
        <v>15983</v>
      </c>
      <c r="AX4" s="252">
        <v>89998</v>
      </c>
      <c r="AY4" s="196">
        <f t="shared" ref="AY4:BF7" si="0">AP4/AH4</f>
        <v>5.6101196351719507E-2</v>
      </c>
      <c r="AZ4" s="30">
        <f t="shared" si="0"/>
        <v>5.1914889235537297E-2</v>
      </c>
      <c r="BA4" s="30">
        <f t="shared" si="0"/>
        <v>6.4203884089934452E-2</v>
      </c>
      <c r="BB4" s="30">
        <f t="shared" si="0"/>
        <v>9.5709798099470542E-2</v>
      </c>
      <c r="BC4" s="30">
        <f t="shared" si="0"/>
        <v>0.15835889116508189</v>
      </c>
      <c r="BD4" s="30">
        <f t="shared" si="0"/>
        <v>0.18454484413496444</v>
      </c>
      <c r="BE4" s="30">
        <f t="shared" si="0"/>
        <v>3.5460509886717062E-2</v>
      </c>
      <c r="BF4" s="171">
        <f t="shared" si="0"/>
        <v>3.4279819238993592E-2</v>
      </c>
      <c r="BG4" s="175" t="s">
        <v>188</v>
      </c>
      <c r="BH4" s="31">
        <f t="shared" ref="BH4:BN7" si="1">(AZ4-AY4)*100</f>
        <v>-0.41863071161822096</v>
      </c>
      <c r="BI4" s="31">
        <f t="shared" si="1"/>
        <v>1.2288994854397155</v>
      </c>
      <c r="BJ4" s="31">
        <f t="shared" si="1"/>
        <v>3.1505914009536089</v>
      </c>
      <c r="BK4" s="31">
        <f t="shared" si="1"/>
        <v>6.264909306561135</v>
      </c>
      <c r="BL4" s="31">
        <f t="shared" si="1"/>
        <v>2.6185952969882549</v>
      </c>
      <c r="BM4" s="31">
        <f t="shared" si="1"/>
        <v>-14.908433424824738</v>
      </c>
      <c r="BN4" s="201">
        <f t="shared" si="1"/>
        <v>-0.11806906477234702</v>
      </c>
      <c r="BO4" s="196">
        <f t="shared" ref="BO4:BT6" si="2">R4/J4</f>
        <v>0.19718309859154928</v>
      </c>
      <c r="BP4" s="30">
        <f t="shared" si="2"/>
        <v>0.30188679245283018</v>
      </c>
      <c r="BQ4" s="30">
        <f t="shared" si="2"/>
        <v>0.22527472527472528</v>
      </c>
      <c r="BR4" s="30">
        <f t="shared" si="2"/>
        <v>0.28372093023255812</v>
      </c>
      <c r="BS4" s="30">
        <f t="shared" si="2"/>
        <v>4.7337278106508875E-2</v>
      </c>
      <c r="BT4" s="258">
        <f t="shared" si="2"/>
        <v>6.5000000000000002E-2</v>
      </c>
      <c r="BU4" s="259">
        <f>X4/O4</f>
        <v>0</v>
      </c>
      <c r="BV4" s="259">
        <f>Y4/O4</f>
        <v>0.19500000000000001</v>
      </c>
      <c r="BW4" s="259">
        <f>(W4+X4+Y4)/O4</f>
        <v>0.26</v>
      </c>
      <c r="BX4" s="259">
        <f>(AG4-AF4)/AF4</f>
        <v>0.11402693915466781</v>
      </c>
      <c r="BY4" s="289">
        <f>(O4-N4)/N4</f>
        <v>0.18343195266272189</v>
      </c>
      <c r="BZ4" s="196" t="s">
        <v>322</v>
      </c>
      <c r="CA4" s="258"/>
      <c r="CB4" s="196"/>
      <c r="CC4" s="299" t="s">
        <v>322</v>
      </c>
      <c r="CD4" s="323"/>
      <c r="CE4" s="298" t="s">
        <v>322</v>
      </c>
      <c r="CF4" s="298" t="s">
        <v>322</v>
      </c>
      <c r="CG4" s="299"/>
    </row>
    <row r="5" spans="1:85" x14ac:dyDescent="0.25">
      <c r="A5" s="12">
        <v>3</v>
      </c>
      <c r="B5" s="17" t="s">
        <v>3</v>
      </c>
      <c r="C5" s="2">
        <v>1</v>
      </c>
      <c r="D5" s="3">
        <v>1</v>
      </c>
      <c r="E5" s="3">
        <v>1</v>
      </c>
      <c r="F5" s="3">
        <v>1</v>
      </c>
      <c r="G5" s="3"/>
      <c r="H5" s="4">
        <v>1</v>
      </c>
      <c r="I5" s="6">
        <v>73</v>
      </c>
      <c r="J5" s="2">
        <v>351</v>
      </c>
      <c r="K5" s="3">
        <v>790</v>
      </c>
      <c r="L5" s="3">
        <v>929</v>
      </c>
      <c r="M5" s="3">
        <v>1630</v>
      </c>
      <c r="N5" s="3"/>
      <c r="O5" s="104">
        <v>1172</v>
      </c>
      <c r="P5" s="2">
        <v>140</v>
      </c>
      <c r="Q5" s="3">
        <v>84</v>
      </c>
      <c r="R5" s="3">
        <v>97</v>
      </c>
      <c r="S5" s="3">
        <v>173</v>
      </c>
      <c r="T5" s="3">
        <v>139</v>
      </c>
      <c r="U5" s="3">
        <v>182</v>
      </c>
      <c r="V5" s="3"/>
      <c r="W5" s="104">
        <v>59</v>
      </c>
      <c r="X5" s="245">
        <v>165</v>
      </c>
      <c r="Y5" s="6">
        <v>9</v>
      </c>
      <c r="Z5" s="2">
        <v>20.83</v>
      </c>
      <c r="AA5" s="44">
        <v>24.69</v>
      </c>
      <c r="AB5" s="3">
        <v>33.409999999999997</v>
      </c>
      <c r="AC5" s="3">
        <v>32.15</v>
      </c>
      <c r="AD5" s="3">
        <v>33.950000000000003</v>
      </c>
      <c r="AE5" s="44">
        <v>36.18</v>
      </c>
      <c r="AF5" s="44"/>
      <c r="AG5" s="108">
        <v>40.630000000000003</v>
      </c>
      <c r="AH5" s="19">
        <v>677327</v>
      </c>
      <c r="AI5" s="20">
        <v>705024</v>
      </c>
      <c r="AJ5" s="20">
        <v>891514</v>
      </c>
      <c r="AK5" s="20">
        <v>1230035</v>
      </c>
      <c r="AL5" s="20">
        <v>949497</v>
      </c>
      <c r="AM5" s="20">
        <v>1072870</v>
      </c>
      <c r="AN5" s="20"/>
      <c r="AO5" s="152">
        <v>1256000</v>
      </c>
      <c r="AP5" s="19">
        <v>95416</v>
      </c>
      <c r="AQ5" s="20">
        <v>74353</v>
      </c>
      <c r="AR5" s="20">
        <v>92106</v>
      </c>
      <c r="AS5" s="20">
        <v>206468</v>
      </c>
      <c r="AT5" s="20">
        <v>270177</v>
      </c>
      <c r="AU5" s="20">
        <v>269333</v>
      </c>
      <c r="AV5" s="20"/>
      <c r="AW5" s="21">
        <v>21406</v>
      </c>
      <c r="AX5" s="254">
        <v>350065</v>
      </c>
      <c r="AY5" s="45">
        <f>AP5/AH5</f>
        <v>0.14087139594317072</v>
      </c>
      <c r="AZ5" s="46">
        <f>AQ5/AI5</f>
        <v>0.10546165804284677</v>
      </c>
      <c r="BA5" s="46">
        <f t="shared" si="0"/>
        <v>0.10331413752335913</v>
      </c>
      <c r="BB5" s="46">
        <f t="shared" si="0"/>
        <v>0.16785538622884716</v>
      </c>
      <c r="BC5" s="46">
        <f t="shared" si="0"/>
        <v>0.28454750251975519</v>
      </c>
      <c r="BD5" s="46">
        <f t="shared" si="0"/>
        <v>0.25103973454379375</v>
      </c>
      <c r="BE5" s="46"/>
      <c r="BF5" s="153">
        <f t="shared" si="0"/>
        <v>1.7042993630573249E-2</v>
      </c>
      <c r="BG5" s="2" t="s">
        <v>188</v>
      </c>
      <c r="BH5" s="48">
        <f t="shared" si="1"/>
        <v>-3.5409737900323952</v>
      </c>
      <c r="BI5" s="48">
        <f t="shared" si="1"/>
        <v>-0.21475205194876335</v>
      </c>
      <c r="BJ5" s="48">
        <f t="shared" si="1"/>
        <v>6.4541248705488021</v>
      </c>
      <c r="BK5" s="48">
        <f t="shared" si="1"/>
        <v>11.669211629090803</v>
      </c>
      <c r="BL5" s="48">
        <f t="shared" si="1"/>
        <v>-3.3507767975961444</v>
      </c>
      <c r="BM5" s="48"/>
      <c r="BN5" s="154"/>
      <c r="BO5" s="45">
        <f t="shared" si="2"/>
        <v>0.27635327635327633</v>
      </c>
      <c r="BP5" s="46">
        <f t="shared" si="2"/>
        <v>0.2189873417721519</v>
      </c>
      <c r="BQ5" s="46">
        <f t="shared" si="2"/>
        <v>0.1496232508073197</v>
      </c>
      <c r="BR5" s="46">
        <f t="shared" si="2"/>
        <v>0.1116564417177914</v>
      </c>
      <c r="BS5" s="46"/>
      <c r="BT5" s="47">
        <f t="shared" si="2"/>
        <v>5.0341296928327645E-2</v>
      </c>
      <c r="BU5" s="261">
        <f t="shared" ref="BU5:BU7" si="3">X5/O5</f>
        <v>0.1407849829351536</v>
      </c>
      <c r="BV5" s="261">
        <f t="shared" ref="BV5:BV7" si="4">Y5/O5</f>
        <v>7.6791808873720134E-3</v>
      </c>
      <c r="BW5" s="261">
        <f t="shared" ref="BW5:BW7" si="5">(W5+X5+Y5)/O5</f>
        <v>0.19880546075085323</v>
      </c>
      <c r="BX5" s="261"/>
      <c r="BY5" s="239"/>
      <c r="BZ5" s="45"/>
      <c r="CA5" s="47" t="s">
        <v>322</v>
      </c>
      <c r="CB5" s="45"/>
      <c r="CC5" s="301"/>
      <c r="CD5" s="325"/>
      <c r="CE5" s="127" t="s">
        <v>322</v>
      </c>
      <c r="CF5" s="127"/>
      <c r="CG5" s="301" t="s">
        <v>322</v>
      </c>
    </row>
    <row r="6" spans="1:85" ht="16.5" customHeight="1" x14ac:dyDescent="0.25">
      <c r="A6" s="12">
        <v>4</v>
      </c>
      <c r="B6" s="17" t="s">
        <v>348</v>
      </c>
      <c r="C6" s="2">
        <v>0</v>
      </c>
      <c r="D6" s="3">
        <v>0</v>
      </c>
      <c r="E6" s="3">
        <v>0</v>
      </c>
      <c r="F6" s="3">
        <v>0</v>
      </c>
      <c r="G6" s="3">
        <v>0</v>
      </c>
      <c r="H6" s="4">
        <v>0</v>
      </c>
      <c r="I6" s="6">
        <v>22</v>
      </c>
      <c r="J6" s="2">
        <v>109</v>
      </c>
      <c r="K6" s="3">
        <v>158</v>
      </c>
      <c r="L6" s="3">
        <v>216</v>
      </c>
      <c r="M6" s="3">
        <v>348</v>
      </c>
      <c r="N6" s="3">
        <v>357</v>
      </c>
      <c r="O6" s="104">
        <v>135</v>
      </c>
      <c r="P6" s="2">
        <v>85</v>
      </c>
      <c r="Q6" s="3">
        <v>60</v>
      </c>
      <c r="R6" s="3">
        <v>40</v>
      </c>
      <c r="S6" s="3">
        <v>30</v>
      </c>
      <c r="T6" s="3">
        <v>30</v>
      </c>
      <c r="U6" s="3">
        <v>12</v>
      </c>
      <c r="V6" s="3">
        <v>27</v>
      </c>
      <c r="W6" s="104">
        <v>27</v>
      </c>
      <c r="X6" s="245">
        <v>26</v>
      </c>
      <c r="Y6" s="6">
        <v>34</v>
      </c>
      <c r="Z6" s="5">
        <v>20</v>
      </c>
      <c r="AA6" s="49">
        <v>26.67</v>
      </c>
      <c r="AB6" s="3">
        <v>30.48</v>
      </c>
      <c r="AC6" s="3">
        <v>41.51</v>
      </c>
      <c r="AD6" s="3">
        <v>41.51</v>
      </c>
      <c r="AE6" s="44">
        <v>37.590000000000003</v>
      </c>
      <c r="AF6" s="44">
        <v>37.590000000000003</v>
      </c>
      <c r="AG6" s="108">
        <v>37.590000000000003</v>
      </c>
      <c r="AH6" s="19">
        <v>76886.45</v>
      </c>
      <c r="AI6" s="20">
        <v>71332.97</v>
      </c>
      <c r="AJ6" s="20">
        <v>126101.67</v>
      </c>
      <c r="AK6" s="20">
        <v>186068.58</v>
      </c>
      <c r="AL6" s="20">
        <v>192119.79</v>
      </c>
      <c r="AM6" s="20">
        <v>192337.37</v>
      </c>
      <c r="AN6" s="20">
        <v>177297.42</v>
      </c>
      <c r="AO6" s="152">
        <v>187672.33</v>
      </c>
      <c r="AP6" s="19">
        <v>15102.59</v>
      </c>
      <c r="AQ6" s="20">
        <v>13310.17</v>
      </c>
      <c r="AR6" s="20">
        <v>22922.06</v>
      </c>
      <c r="AS6" s="20">
        <v>34553.019999999997</v>
      </c>
      <c r="AT6" s="20">
        <v>44862.21</v>
      </c>
      <c r="AU6" s="20">
        <v>54890.18</v>
      </c>
      <c r="AV6" s="20">
        <v>14442.6</v>
      </c>
      <c r="AW6" s="21">
        <v>8723.48</v>
      </c>
      <c r="AX6" s="254">
        <v>57919.54</v>
      </c>
      <c r="AY6" s="45">
        <f>AP6/AH6</f>
        <v>0.19642719881071374</v>
      </c>
      <c r="AZ6" s="46">
        <f>AQ6/AI6</f>
        <v>0.18659211862340794</v>
      </c>
      <c r="BA6" s="46">
        <f t="shared" si="0"/>
        <v>0.18177443645274485</v>
      </c>
      <c r="BB6" s="46">
        <f>AS6/AK6</f>
        <v>0.18570045517625813</v>
      </c>
      <c r="BC6" s="46">
        <f>AT6/AL6</f>
        <v>0.23351165436939109</v>
      </c>
      <c r="BD6" s="46">
        <f t="shared" si="0"/>
        <v>0.28538489426157798</v>
      </c>
      <c r="BE6" s="46">
        <f t="shared" si="0"/>
        <v>8.145973020927208E-2</v>
      </c>
      <c r="BF6" s="153">
        <f t="shared" si="0"/>
        <v>4.6482504906290661E-2</v>
      </c>
      <c r="BG6" s="2" t="s">
        <v>188</v>
      </c>
      <c r="BH6" s="48">
        <f t="shared" si="1"/>
        <v>-0.98350801873058058</v>
      </c>
      <c r="BI6" s="48">
        <f t="shared" si="1"/>
        <v>-0.48176821706630846</v>
      </c>
      <c r="BJ6" s="48">
        <f t="shared" si="1"/>
        <v>0.39260187235132804</v>
      </c>
      <c r="BK6" s="48">
        <f t="shared" si="1"/>
        <v>4.7811199193132952</v>
      </c>
      <c r="BL6" s="48">
        <f t="shared" si="1"/>
        <v>5.1873239892186893</v>
      </c>
      <c r="BM6" s="48">
        <f>(BE6-BD6)*100</f>
        <v>-20.392516405230591</v>
      </c>
      <c r="BN6" s="154">
        <f t="shared" ref="BN6" si="6">(BF6-BE6)*100</f>
        <v>-3.4977225302981418</v>
      </c>
      <c r="BO6" s="45">
        <f t="shared" si="2"/>
        <v>0.3669724770642202</v>
      </c>
      <c r="BP6" s="46">
        <f t="shared" si="2"/>
        <v>0.189873417721519</v>
      </c>
      <c r="BQ6" s="46">
        <f t="shared" si="2"/>
        <v>0.1388888888888889</v>
      </c>
      <c r="BR6" s="46">
        <f t="shared" si="2"/>
        <v>3.4482758620689655E-2</v>
      </c>
      <c r="BS6" s="46">
        <f t="shared" si="2"/>
        <v>7.5630252100840331E-2</v>
      </c>
      <c r="BT6" s="47">
        <f t="shared" si="2"/>
        <v>0.2</v>
      </c>
      <c r="BU6" s="261">
        <f t="shared" si="3"/>
        <v>0.19259259259259259</v>
      </c>
      <c r="BV6" s="261">
        <f t="shared" si="4"/>
        <v>0.25185185185185183</v>
      </c>
      <c r="BW6" s="261">
        <f t="shared" si="5"/>
        <v>0.64444444444444449</v>
      </c>
      <c r="BX6" s="261">
        <f t="shared" ref="BX6:BX7" si="7">(AG6-AF6)/AF6</f>
        <v>0</v>
      </c>
      <c r="BY6" s="239">
        <f t="shared" ref="BY6:BY7" si="8">(O6-N6)/N6</f>
        <v>-0.62184873949579833</v>
      </c>
      <c r="BZ6" s="45" t="s">
        <v>322</v>
      </c>
      <c r="CA6" s="47"/>
      <c r="CB6" s="45"/>
      <c r="CC6" s="301" t="s">
        <v>322</v>
      </c>
      <c r="CD6" s="325" t="s">
        <v>322</v>
      </c>
      <c r="CE6" s="127"/>
      <c r="CF6" s="127"/>
      <c r="CG6" s="301" t="s">
        <v>322</v>
      </c>
    </row>
    <row r="7" spans="1:85" x14ac:dyDescent="0.25">
      <c r="A7" s="12">
        <v>8</v>
      </c>
      <c r="B7" s="17" t="s">
        <v>351</v>
      </c>
      <c r="C7" s="2">
        <v>43</v>
      </c>
      <c r="D7" s="3">
        <v>42</v>
      </c>
      <c r="E7" s="3">
        <v>42</v>
      </c>
      <c r="F7" s="3">
        <v>86</v>
      </c>
      <c r="G7" s="3">
        <v>53</v>
      </c>
      <c r="H7" s="4">
        <v>87</v>
      </c>
      <c r="I7" s="6">
        <v>14</v>
      </c>
      <c r="J7" s="2">
        <v>280</v>
      </c>
      <c r="K7" s="3">
        <v>292</v>
      </c>
      <c r="L7" s="3">
        <v>248</v>
      </c>
      <c r="M7" s="3">
        <v>494</v>
      </c>
      <c r="N7" s="3">
        <v>105</v>
      </c>
      <c r="O7" s="104">
        <v>279</v>
      </c>
      <c r="P7" s="2">
        <v>0</v>
      </c>
      <c r="Q7" s="3">
        <v>0</v>
      </c>
      <c r="R7" s="3">
        <v>0</v>
      </c>
      <c r="S7" s="3">
        <v>2</v>
      </c>
      <c r="T7" s="3">
        <v>16</v>
      </c>
      <c r="U7" s="3">
        <v>98</v>
      </c>
      <c r="V7" s="3">
        <v>2</v>
      </c>
      <c r="W7" s="104">
        <v>68</v>
      </c>
      <c r="X7" s="245">
        <v>23</v>
      </c>
      <c r="Y7" s="6">
        <v>33</v>
      </c>
      <c r="Z7" s="2">
        <v>22.76</v>
      </c>
      <c r="AA7" s="3">
        <v>27.26</v>
      </c>
      <c r="AB7" s="3">
        <v>38.74</v>
      </c>
      <c r="AC7" s="3">
        <v>38.74</v>
      </c>
      <c r="AD7" s="3">
        <v>38.74</v>
      </c>
      <c r="AE7" s="44">
        <v>38.74</v>
      </c>
      <c r="AF7" s="44">
        <v>40.590000000000003</v>
      </c>
      <c r="AG7" s="108">
        <v>40.590000000000003</v>
      </c>
      <c r="AH7" s="19">
        <v>368822</v>
      </c>
      <c r="AI7" s="20">
        <v>412599</v>
      </c>
      <c r="AJ7" s="20">
        <v>428855</v>
      </c>
      <c r="AK7" s="20">
        <v>597660</v>
      </c>
      <c r="AL7" s="20">
        <v>618618</v>
      </c>
      <c r="AM7" s="20">
        <v>636016.78399999999</v>
      </c>
      <c r="AN7" s="20">
        <v>125586</v>
      </c>
      <c r="AO7" s="152">
        <v>619164.06000000006</v>
      </c>
      <c r="AP7" s="19">
        <v>41621</v>
      </c>
      <c r="AQ7" s="20">
        <v>46520</v>
      </c>
      <c r="AR7" s="20">
        <v>46409</v>
      </c>
      <c r="AS7" s="20">
        <v>56115</v>
      </c>
      <c r="AT7" s="20">
        <v>58299</v>
      </c>
      <c r="AU7" s="20">
        <v>41710.436999999998</v>
      </c>
      <c r="AV7" s="20">
        <v>10164</v>
      </c>
      <c r="AW7" s="21">
        <v>62735.86</v>
      </c>
      <c r="AX7" s="254">
        <v>128857.36</v>
      </c>
      <c r="AY7" s="45">
        <f t="shared" ref="AY7:AZ7" si="9">AP7/AH7</f>
        <v>0.11284847433179149</v>
      </c>
      <c r="AZ7" s="46">
        <f t="shared" si="9"/>
        <v>0.11274869788826439</v>
      </c>
      <c r="BA7" s="46">
        <f t="shared" si="0"/>
        <v>0.10821606370451552</v>
      </c>
      <c r="BB7" s="46">
        <f t="shared" si="0"/>
        <v>9.3891175584780648E-2</v>
      </c>
      <c r="BC7" s="46">
        <f t="shared" si="0"/>
        <v>9.4240710745565115E-2</v>
      </c>
      <c r="BD7" s="46">
        <f t="shared" si="0"/>
        <v>6.5580717442198816E-2</v>
      </c>
      <c r="BE7" s="46">
        <f t="shared" si="0"/>
        <v>8.093258802732789E-2</v>
      </c>
      <c r="BF7" s="46">
        <f t="shared" si="0"/>
        <v>0.10132348444126424</v>
      </c>
      <c r="BG7" s="2" t="s">
        <v>188</v>
      </c>
      <c r="BH7" s="48">
        <f t="shared" si="1"/>
        <v>-9.9776443527099801E-3</v>
      </c>
      <c r="BI7" s="48">
        <f t="shared" si="1"/>
        <v>-0.45326341837488709</v>
      </c>
      <c r="BJ7" s="48">
        <f t="shared" si="1"/>
        <v>-1.4324888119734869</v>
      </c>
      <c r="BK7" s="48">
        <f t="shared" si="1"/>
        <v>3.4953516078446711E-2</v>
      </c>
      <c r="BL7" s="48">
        <f>(BD7-BC7)*100</f>
        <v>-2.86599933033663</v>
      </c>
      <c r="BM7" s="48">
        <f>(BE7-BD7)*100</f>
        <v>1.5351870585129075</v>
      </c>
      <c r="BN7" s="48">
        <f>(BF7-BE7)*100</f>
        <v>2.0390896413936348</v>
      </c>
      <c r="BO7" s="45">
        <f t="shared" ref="BO7:BT7" si="10">R7/J7</f>
        <v>0</v>
      </c>
      <c r="BP7" s="46">
        <f t="shared" si="10"/>
        <v>6.8493150684931503E-3</v>
      </c>
      <c r="BQ7" s="46">
        <f t="shared" si="10"/>
        <v>6.4516129032258063E-2</v>
      </c>
      <c r="BR7" s="46">
        <f t="shared" si="10"/>
        <v>0.19838056680161945</v>
      </c>
      <c r="BS7" s="46">
        <f t="shared" si="10"/>
        <v>1.9047619047619049E-2</v>
      </c>
      <c r="BT7" s="46">
        <f t="shared" si="10"/>
        <v>0.24372759856630824</v>
      </c>
      <c r="BU7" s="261">
        <f t="shared" si="3"/>
        <v>8.2437275985663083E-2</v>
      </c>
      <c r="BV7" s="261">
        <f t="shared" si="4"/>
        <v>0.11827956989247312</v>
      </c>
      <c r="BW7" s="261">
        <f t="shared" si="5"/>
        <v>0.44444444444444442</v>
      </c>
      <c r="BX7" s="261">
        <f t="shared" si="7"/>
        <v>0</v>
      </c>
      <c r="BY7" s="239">
        <f t="shared" si="8"/>
        <v>1.6571428571428573</v>
      </c>
      <c r="BZ7" s="45" t="s">
        <v>322</v>
      </c>
      <c r="CA7" s="47"/>
      <c r="CB7" s="45"/>
      <c r="CC7" s="301" t="s">
        <v>322</v>
      </c>
      <c r="CD7" s="325" t="s">
        <v>322</v>
      </c>
      <c r="CE7" s="127"/>
      <c r="CF7" s="127" t="s">
        <v>322</v>
      </c>
      <c r="CG7" s="301"/>
    </row>
    <row r="8" spans="1:85" x14ac:dyDescent="0.25">
      <c r="A8" s="12">
        <v>11</v>
      </c>
      <c r="B8" s="17" t="s">
        <v>331</v>
      </c>
      <c r="C8" s="2"/>
      <c r="D8" s="3"/>
      <c r="E8" s="3"/>
      <c r="F8" s="3"/>
      <c r="G8" s="3"/>
      <c r="H8" s="4">
        <v>0</v>
      </c>
      <c r="I8" s="6">
        <v>27</v>
      </c>
      <c r="J8" s="2"/>
      <c r="K8" s="3"/>
      <c r="L8" s="3"/>
      <c r="M8" s="3"/>
      <c r="N8" s="3"/>
      <c r="O8" s="104">
        <v>61</v>
      </c>
      <c r="P8" s="2"/>
      <c r="Q8" s="3"/>
      <c r="R8" s="3"/>
      <c r="S8" s="3"/>
      <c r="T8" s="3"/>
      <c r="U8" s="3"/>
      <c r="V8" s="3"/>
      <c r="W8" s="104">
        <v>0</v>
      </c>
      <c r="X8" s="245">
        <v>6</v>
      </c>
      <c r="Y8" s="6">
        <v>19</v>
      </c>
      <c r="Z8" s="2"/>
      <c r="AA8" s="3"/>
      <c r="AB8" s="3"/>
      <c r="AC8" s="3"/>
      <c r="AD8" s="3"/>
      <c r="AE8" s="44"/>
      <c r="AF8" s="44"/>
      <c r="AG8" s="108">
        <v>41.95</v>
      </c>
      <c r="AH8" s="2"/>
      <c r="AI8" s="3"/>
      <c r="AJ8" s="3"/>
      <c r="AK8" s="3"/>
      <c r="AL8" s="3"/>
      <c r="AM8" s="3"/>
      <c r="AN8" s="3"/>
      <c r="AO8" s="104">
        <v>148027</v>
      </c>
      <c r="AP8" s="19"/>
      <c r="AQ8" s="20"/>
      <c r="AR8" s="20"/>
      <c r="AS8" s="20"/>
      <c r="AT8" s="20"/>
      <c r="AU8" s="20"/>
      <c r="AV8" s="20"/>
      <c r="AW8" s="21">
        <v>8086</v>
      </c>
      <c r="AX8" s="254">
        <v>34968</v>
      </c>
      <c r="AY8" s="45"/>
      <c r="AZ8" s="46"/>
      <c r="BA8" s="46"/>
      <c r="BB8" s="46"/>
      <c r="BC8" s="46"/>
      <c r="BD8" s="46"/>
      <c r="BE8" s="46"/>
      <c r="BF8" s="153">
        <f t="shared" ref="BF8:BF9" si="11">AW8/AO8</f>
        <v>5.4625169732548794E-2</v>
      </c>
      <c r="BG8" s="2"/>
      <c r="BH8" s="48"/>
      <c r="BI8" s="48"/>
      <c r="BJ8" s="48"/>
      <c r="BK8" s="48"/>
      <c r="BL8" s="48"/>
      <c r="BM8" s="48"/>
      <c r="BN8" s="154"/>
      <c r="BO8" s="45"/>
      <c r="BP8" s="46"/>
      <c r="BQ8" s="46"/>
      <c r="BR8" s="46"/>
      <c r="BS8" s="46"/>
      <c r="BT8" s="47">
        <f t="shared" ref="BT8:BT9" si="12">W8/O8</f>
        <v>0</v>
      </c>
      <c r="BU8" s="261">
        <f t="shared" ref="BU8:BU10" si="13">X8/O8</f>
        <v>9.8360655737704916E-2</v>
      </c>
      <c r="BV8" s="261">
        <f t="shared" ref="BV8:BV10" si="14">Y8/O8</f>
        <v>0.31147540983606559</v>
      </c>
      <c r="BW8" s="261">
        <f t="shared" ref="BW8:BW10" si="15">(W8+X8+Y8)/O8</f>
        <v>0.4098360655737705</v>
      </c>
      <c r="BX8" s="261"/>
      <c r="BY8" s="239"/>
      <c r="BZ8" s="45"/>
      <c r="CA8" s="47"/>
      <c r="CB8" s="45"/>
      <c r="CC8" s="301"/>
      <c r="CD8" s="325" t="s">
        <v>322</v>
      </c>
      <c r="CE8" s="127"/>
      <c r="CF8" s="127"/>
      <c r="CG8" s="301" t="s">
        <v>322</v>
      </c>
    </row>
    <row r="9" spans="1:85" x14ac:dyDescent="0.25">
      <c r="A9" s="12">
        <v>12</v>
      </c>
      <c r="B9" s="17" t="s">
        <v>7</v>
      </c>
      <c r="C9" s="2">
        <v>1</v>
      </c>
      <c r="D9" s="3">
        <v>1</v>
      </c>
      <c r="E9" s="3">
        <v>1</v>
      </c>
      <c r="F9" s="3">
        <v>1</v>
      </c>
      <c r="G9" s="3">
        <v>1</v>
      </c>
      <c r="H9" s="4">
        <v>1</v>
      </c>
      <c r="I9" s="6">
        <v>654</v>
      </c>
      <c r="J9" s="2">
        <v>47</v>
      </c>
      <c r="K9" s="3">
        <v>82</v>
      </c>
      <c r="L9" s="3">
        <v>78</v>
      </c>
      <c r="M9" s="3">
        <v>76</v>
      </c>
      <c r="N9" s="3">
        <v>106</v>
      </c>
      <c r="O9" s="104">
        <v>117</v>
      </c>
      <c r="P9" s="2">
        <v>2</v>
      </c>
      <c r="Q9" s="3">
        <v>2</v>
      </c>
      <c r="R9" s="3">
        <v>3</v>
      </c>
      <c r="S9" s="3">
        <v>4</v>
      </c>
      <c r="T9" s="3">
        <v>11</v>
      </c>
      <c r="U9" s="3">
        <v>15</v>
      </c>
      <c r="V9" s="3">
        <v>22</v>
      </c>
      <c r="W9" s="104">
        <v>18</v>
      </c>
      <c r="X9" s="245">
        <v>0</v>
      </c>
      <c r="Y9" s="6">
        <v>14</v>
      </c>
      <c r="Z9" s="2">
        <v>22.97</v>
      </c>
      <c r="AA9" s="3">
        <v>26.34</v>
      </c>
      <c r="AB9" s="3">
        <v>35.78</v>
      </c>
      <c r="AC9" s="44">
        <v>46</v>
      </c>
      <c r="AD9" s="3">
        <v>33.75</v>
      </c>
      <c r="AE9" s="44">
        <v>37.74</v>
      </c>
      <c r="AF9" s="44">
        <v>37.74</v>
      </c>
      <c r="AG9" s="108">
        <v>48.47</v>
      </c>
      <c r="AH9" s="19">
        <v>112321</v>
      </c>
      <c r="AI9" s="20">
        <v>106994</v>
      </c>
      <c r="AJ9" s="20">
        <v>157486</v>
      </c>
      <c r="AK9" s="20">
        <v>206790</v>
      </c>
      <c r="AL9" s="20">
        <v>163730</v>
      </c>
      <c r="AM9" s="20">
        <v>169972</v>
      </c>
      <c r="AN9" s="20">
        <v>164374</v>
      </c>
      <c r="AO9" s="152">
        <v>236787</v>
      </c>
      <c r="AP9" s="19">
        <v>1175</v>
      </c>
      <c r="AQ9" s="20">
        <v>2056</v>
      </c>
      <c r="AR9" s="20">
        <v>2483</v>
      </c>
      <c r="AS9" s="20">
        <v>14484</v>
      </c>
      <c r="AT9" s="20">
        <v>13719</v>
      </c>
      <c r="AU9" s="20">
        <v>14115</v>
      </c>
      <c r="AV9" s="20">
        <v>13416</v>
      </c>
      <c r="AW9" s="21">
        <v>5806</v>
      </c>
      <c r="AX9" s="254">
        <v>18716</v>
      </c>
      <c r="AY9" s="45">
        <f>AP9/AH9</f>
        <v>1.0461089199704418E-2</v>
      </c>
      <c r="AZ9" s="46">
        <f>AQ9/AI9</f>
        <v>1.9216030805465727E-2</v>
      </c>
      <c r="BA9" s="46">
        <f>AR9/AJ9</f>
        <v>1.5766480830042034E-2</v>
      </c>
      <c r="BB9" s="46">
        <f>AS9/AK9</f>
        <v>7.0042071666908456E-2</v>
      </c>
      <c r="BC9" s="46">
        <f>AT9/AL9</f>
        <v>8.3790386612105291E-2</v>
      </c>
      <c r="BD9" s="46">
        <f t="shared" ref="BD9:BF22" si="16">AU9/AM9</f>
        <v>8.3043089450027058E-2</v>
      </c>
      <c r="BE9" s="46">
        <f t="shared" si="16"/>
        <v>8.1618747490479024E-2</v>
      </c>
      <c r="BF9" s="153">
        <f t="shared" si="11"/>
        <v>2.4519927191948881E-2</v>
      </c>
      <c r="BG9" s="2" t="s">
        <v>188</v>
      </c>
      <c r="BH9" s="48">
        <f t="shared" ref="BH9:BN12" si="17">(AZ9-AY9)*100</f>
        <v>0.87549416057613094</v>
      </c>
      <c r="BI9" s="48">
        <f t="shared" si="17"/>
        <v>-0.3449549975423693</v>
      </c>
      <c r="BJ9" s="48">
        <f t="shared" si="17"/>
        <v>5.4275590836866421</v>
      </c>
      <c r="BK9" s="48">
        <f t="shared" si="17"/>
        <v>1.3748314945196836</v>
      </c>
      <c r="BL9" s="48">
        <f t="shared" si="17"/>
        <v>-7.4729716207823371E-2</v>
      </c>
      <c r="BM9" s="48">
        <f t="shared" si="17"/>
        <v>-0.14243419595480339</v>
      </c>
      <c r="BN9" s="154">
        <f t="shared" si="17"/>
        <v>-5.7098820298530137</v>
      </c>
      <c r="BO9" s="45">
        <f t="shared" ref="BO9:BS9" si="18">R9/J9</f>
        <v>6.3829787234042548E-2</v>
      </c>
      <c r="BP9" s="46">
        <f t="shared" si="18"/>
        <v>4.878048780487805E-2</v>
      </c>
      <c r="BQ9" s="46">
        <f t="shared" si="18"/>
        <v>0.14102564102564102</v>
      </c>
      <c r="BR9" s="46">
        <f t="shared" si="18"/>
        <v>0.19736842105263158</v>
      </c>
      <c r="BS9" s="46">
        <f t="shared" si="18"/>
        <v>0.20754716981132076</v>
      </c>
      <c r="BT9" s="47">
        <f t="shared" si="12"/>
        <v>0.15384615384615385</v>
      </c>
      <c r="BU9" s="261">
        <f t="shared" si="13"/>
        <v>0</v>
      </c>
      <c r="BV9" s="261">
        <f t="shared" si="14"/>
        <v>0.11965811965811966</v>
      </c>
      <c r="BW9" s="261">
        <f t="shared" si="15"/>
        <v>0.27350427350427353</v>
      </c>
      <c r="BX9" s="261">
        <f t="shared" ref="BX9:BX10" si="19">(AG9-AF9)/AF9</f>
        <v>0.28431372549019596</v>
      </c>
      <c r="BY9" s="239">
        <f t="shared" ref="BY9:BY10" si="20">(O9-N9)/N9</f>
        <v>0.10377358490566038</v>
      </c>
      <c r="BZ9" s="45"/>
      <c r="CA9" s="47" t="s">
        <v>322</v>
      </c>
      <c r="CB9" s="45"/>
      <c r="CC9" s="301"/>
      <c r="CD9" s="325"/>
      <c r="CE9" s="127" t="s">
        <v>322</v>
      </c>
      <c r="CF9" s="127"/>
      <c r="CG9" s="301" t="s">
        <v>322</v>
      </c>
    </row>
    <row r="10" spans="1:85" x14ac:dyDescent="0.25">
      <c r="A10" s="12">
        <v>15</v>
      </c>
      <c r="B10" s="17" t="s">
        <v>352</v>
      </c>
      <c r="C10" s="2">
        <v>0</v>
      </c>
      <c r="D10" s="3">
        <v>0</v>
      </c>
      <c r="E10" s="3">
        <v>0</v>
      </c>
      <c r="F10" s="3">
        <v>0</v>
      </c>
      <c r="G10" s="3">
        <v>0</v>
      </c>
      <c r="H10" s="4">
        <v>0</v>
      </c>
      <c r="I10" s="6">
        <v>62</v>
      </c>
      <c r="J10" s="2">
        <v>355</v>
      </c>
      <c r="K10" s="3">
        <v>736</v>
      </c>
      <c r="L10" s="3">
        <v>902</v>
      </c>
      <c r="M10" s="3">
        <v>476</v>
      </c>
      <c r="N10" s="3">
        <v>800</v>
      </c>
      <c r="O10" s="104">
        <v>853</v>
      </c>
      <c r="P10" s="2">
        <v>44</v>
      </c>
      <c r="Q10" s="3">
        <v>21</v>
      </c>
      <c r="R10" s="3">
        <v>29</v>
      </c>
      <c r="S10" s="3">
        <v>77</v>
      </c>
      <c r="T10" s="3">
        <v>83</v>
      </c>
      <c r="U10" s="3">
        <v>82</v>
      </c>
      <c r="V10" s="3">
        <v>425</v>
      </c>
      <c r="W10" s="104">
        <v>104</v>
      </c>
      <c r="X10" s="245">
        <v>123</v>
      </c>
      <c r="Y10" s="6">
        <v>211</v>
      </c>
      <c r="Z10" s="5">
        <f>(20.28+18.27)/2</f>
        <v>19.274999999999999</v>
      </c>
      <c r="AA10" s="44">
        <f>(18.27+24.24)/2</f>
        <v>21.254999999999999</v>
      </c>
      <c r="AB10" s="3">
        <v>24.24</v>
      </c>
      <c r="AC10" s="3">
        <f>(24.24+29.78)/2</f>
        <v>27.009999999999998</v>
      </c>
      <c r="AD10" s="3">
        <v>29.78</v>
      </c>
      <c r="AE10" s="3">
        <v>29.78</v>
      </c>
      <c r="AF10" s="44">
        <v>34</v>
      </c>
      <c r="AG10" s="108">
        <v>34</v>
      </c>
      <c r="AH10" s="19">
        <v>394091</v>
      </c>
      <c r="AI10" s="20">
        <v>386750</v>
      </c>
      <c r="AJ10" s="20">
        <v>530846</v>
      </c>
      <c r="AK10" s="20">
        <v>646958</v>
      </c>
      <c r="AL10" s="20">
        <v>686842</v>
      </c>
      <c r="AM10" s="20">
        <v>694187.72</v>
      </c>
      <c r="AN10" s="20">
        <v>635660</v>
      </c>
      <c r="AO10" s="152">
        <v>800076.02</v>
      </c>
      <c r="AP10" s="19">
        <v>18822</v>
      </c>
      <c r="AQ10" s="20">
        <v>27733</v>
      </c>
      <c r="AR10" s="20">
        <v>40640</v>
      </c>
      <c r="AS10" s="20">
        <v>151617</v>
      </c>
      <c r="AT10" s="20">
        <v>99639</v>
      </c>
      <c r="AU10" s="20">
        <v>71511.11</v>
      </c>
      <c r="AV10" s="20">
        <v>1361.44</v>
      </c>
      <c r="AW10" s="21">
        <v>12000</v>
      </c>
      <c r="AX10" s="254">
        <v>197824.72</v>
      </c>
      <c r="AY10" s="45">
        <f t="shared" ref="AY10:BC10" si="21">AP10/AH10</f>
        <v>4.7760542615791782E-2</v>
      </c>
      <c r="AZ10" s="46">
        <f t="shared" si="21"/>
        <v>7.1707821590174525E-2</v>
      </c>
      <c r="BA10" s="46">
        <f t="shared" si="21"/>
        <v>7.6557042908866224E-2</v>
      </c>
      <c r="BB10" s="46">
        <f t="shared" si="21"/>
        <v>0.2343536983853666</v>
      </c>
      <c r="BC10" s="46">
        <f t="shared" si="21"/>
        <v>0.14506829809475832</v>
      </c>
      <c r="BD10" s="46">
        <f t="shared" si="16"/>
        <v>0.10301408097509994</v>
      </c>
      <c r="BE10" s="46">
        <f t="shared" si="16"/>
        <v>2.1417739042884562E-3</v>
      </c>
      <c r="BF10" s="46">
        <f t="shared" si="16"/>
        <v>1.4998574760433389E-2</v>
      </c>
      <c r="BG10" s="2" t="s">
        <v>188</v>
      </c>
      <c r="BH10" s="48">
        <f t="shared" si="17"/>
        <v>2.3947278974382744</v>
      </c>
      <c r="BI10" s="48">
        <f t="shared" si="17"/>
        <v>0.48492213186916988</v>
      </c>
      <c r="BJ10" s="48">
        <f t="shared" si="17"/>
        <v>15.779665547650037</v>
      </c>
      <c r="BK10" s="48">
        <f t="shared" si="17"/>
        <v>-8.9285400290608266</v>
      </c>
      <c r="BL10" s="48">
        <f t="shared" si="17"/>
        <v>-4.2054217119658386</v>
      </c>
      <c r="BM10" s="48">
        <f t="shared" si="17"/>
        <v>-10.087230707081149</v>
      </c>
      <c r="BN10" s="154">
        <f t="shared" si="17"/>
        <v>1.2856800856144932</v>
      </c>
      <c r="BO10" s="45">
        <f t="shared" ref="BO10:BT10" si="22">R10/J10</f>
        <v>8.1690140845070425E-2</v>
      </c>
      <c r="BP10" s="46">
        <f t="shared" si="22"/>
        <v>0.10461956521739131</v>
      </c>
      <c r="BQ10" s="46">
        <f t="shared" si="22"/>
        <v>9.2017738359201767E-2</v>
      </c>
      <c r="BR10" s="46">
        <f t="shared" si="22"/>
        <v>0.17226890756302521</v>
      </c>
      <c r="BS10" s="46">
        <f t="shared" si="22"/>
        <v>0.53125</v>
      </c>
      <c r="BT10" s="46">
        <f t="shared" si="22"/>
        <v>0.12192262602579132</v>
      </c>
      <c r="BU10" s="261">
        <f t="shared" si="13"/>
        <v>0.14419695193434937</v>
      </c>
      <c r="BV10" s="261">
        <f t="shared" si="14"/>
        <v>0.24736225087924971</v>
      </c>
      <c r="BW10" s="261">
        <f t="shared" si="15"/>
        <v>0.51348182883939042</v>
      </c>
      <c r="BX10" s="261">
        <f t="shared" si="19"/>
        <v>0</v>
      </c>
      <c r="BY10" s="239">
        <f t="shared" si="20"/>
        <v>6.6250000000000003E-2</v>
      </c>
      <c r="BZ10" s="45" t="s">
        <v>322</v>
      </c>
      <c r="CA10" s="47"/>
      <c r="CB10" s="45" t="s">
        <v>322</v>
      </c>
      <c r="CC10" s="301"/>
      <c r="CD10" s="325"/>
      <c r="CE10" s="127" t="s">
        <v>322</v>
      </c>
      <c r="CF10" s="127"/>
      <c r="CG10" s="301" t="s">
        <v>322</v>
      </c>
    </row>
    <row r="11" spans="1:85" x14ac:dyDescent="0.25">
      <c r="A11" s="12">
        <v>16</v>
      </c>
      <c r="B11" s="17" t="s">
        <v>353</v>
      </c>
      <c r="C11" s="2">
        <v>15</v>
      </c>
      <c r="D11" s="3">
        <v>15</v>
      </c>
      <c r="E11" s="3">
        <v>15</v>
      </c>
      <c r="F11" s="3"/>
      <c r="G11" s="3">
        <v>15</v>
      </c>
      <c r="H11" s="4">
        <v>15</v>
      </c>
      <c r="I11" s="6">
        <v>68</v>
      </c>
      <c r="J11" s="2">
        <v>96</v>
      </c>
      <c r="K11" s="3">
        <v>210</v>
      </c>
      <c r="L11" s="3">
        <v>1</v>
      </c>
      <c r="M11" s="3"/>
      <c r="N11" s="3">
        <v>80</v>
      </c>
      <c r="O11" s="104">
        <v>589</v>
      </c>
      <c r="P11" s="2">
        <v>0</v>
      </c>
      <c r="Q11" s="3">
        <v>0</v>
      </c>
      <c r="R11" s="3">
        <v>39</v>
      </c>
      <c r="S11" s="3">
        <v>91</v>
      </c>
      <c r="T11" s="3"/>
      <c r="U11" s="3"/>
      <c r="V11" s="3">
        <v>16</v>
      </c>
      <c r="W11" s="104">
        <v>4</v>
      </c>
      <c r="X11" s="245">
        <v>82</v>
      </c>
      <c r="Y11" s="6">
        <v>65</v>
      </c>
      <c r="Z11" s="2">
        <v>21.19</v>
      </c>
      <c r="AA11" s="3">
        <v>26.45</v>
      </c>
      <c r="AB11" s="3">
        <v>39.06</v>
      </c>
      <c r="AC11" s="3">
        <v>43.34</v>
      </c>
      <c r="AD11" s="3">
        <v>42.83</v>
      </c>
      <c r="AE11" s="44"/>
      <c r="AF11" s="44">
        <v>41.63</v>
      </c>
      <c r="AG11" s="108">
        <v>42.95</v>
      </c>
      <c r="AH11" s="19">
        <v>55635</v>
      </c>
      <c r="AI11" s="20">
        <v>507084</v>
      </c>
      <c r="AJ11" s="20">
        <v>790532</v>
      </c>
      <c r="AK11" s="20">
        <v>995776</v>
      </c>
      <c r="AL11" s="20">
        <v>791699</v>
      </c>
      <c r="AM11" s="20"/>
      <c r="AN11" s="20">
        <v>755865</v>
      </c>
      <c r="AO11" s="152">
        <v>832737</v>
      </c>
      <c r="AP11" s="19">
        <v>-5497</v>
      </c>
      <c r="AQ11" s="20">
        <v>-3750</v>
      </c>
      <c r="AR11" s="20">
        <v>34700</v>
      </c>
      <c r="AS11" s="20">
        <v>66499</v>
      </c>
      <c r="AT11" s="20">
        <v>68111</v>
      </c>
      <c r="AU11" s="20"/>
      <c r="AV11" s="20">
        <v>65241</v>
      </c>
      <c r="AW11" s="21">
        <v>33246</v>
      </c>
      <c r="AX11" s="254">
        <v>359395</v>
      </c>
      <c r="AY11" s="45">
        <f t="shared" ref="AY11:BC13" si="23">AP11/AH11</f>
        <v>-9.8804709265749982E-2</v>
      </c>
      <c r="AZ11" s="46">
        <f t="shared" si="23"/>
        <v>-7.3952244598528057E-3</v>
      </c>
      <c r="BA11" s="46">
        <f t="shared" si="23"/>
        <v>4.3894491304589819E-2</v>
      </c>
      <c r="BB11" s="46">
        <f t="shared" si="23"/>
        <v>6.6781083295841634E-2</v>
      </c>
      <c r="BC11" s="46">
        <f t="shared" si="23"/>
        <v>8.6031433663551427E-2</v>
      </c>
      <c r="BD11" s="46"/>
      <c r="BE11" s="46">
        <f t="shared" si="16"/>
        <v>8.6313032089063518E-2</v>
      </c>
      <c r="BF11" s="153">
        <f t="shared" si="16"/>
        <v>3.9923769449418001E-2</v>
      </c>
      <c r="BG11" s="2" t="s">
        <v>188</v>
      </c>
      <c r="BH11" s="48">
        <f t="shared" si="17"/>
        <v>9.140948480589719</v>
      </c>
      <c r="BI11" s="48">
        <f t="shared" si="17"/>
        <v>5.1289715764442629</v>
      </c>
      <c r="BJ11" s="48">
        <f t="shared" si="17"/>
        <v>2.2886591991251812</v>
      </c>
      <c r="BK11" s="48">
        <f t="shared" si="17"/>
        <v>1.9250350367709792</v>
      </c>
      <c r="BL11" s="48"/>
      <c r="BM11" s="48">
        <f>(BE11-BD11)*100</f>
        <v>8.6313032089063526</v>
      </c>
      <c r="BN11" s="154">
        <f t="shared" si="17"/>
        <v>-4.6389262639645521</v>
      </c>
      <c r="BO11" s="45">
        <f t="shared" ref="BO11:BP11" si="24">R11/J11</f>
        <v>0.40625</v>
      </c>
      <c r="BP11" s="46">
        <f t="shared" si="24"/>
        <v>0.43333333333333335</v>
      </c>
      <c r="BQ11" s="46"/>
      <c r="BR11" s="46"/>
      <c r="BS11" s="46">
        <f t="shared" ref="BS11:BT17" si="25">V11/N11</f>
        <v>0.2</v>
      </c>
      <c r="BT11" s="47">
        <f t="shared" ref="BT11" si="26">W11/O11</f>
        <v>6.7911714770797962E-3</v>
      </c>
      <c r="BU11" s="261">
        <f t="shared" ref="BU11" si="27">X11/O11</f>
        <v>0.13921901528013583</v>
      </c>
      <c r="BV11" s="261">
        <f t="shared" ref="BV11" si="28">Y11/O11</f>
        <v>0.11035653650254669</v>
      </c>
      <c r="BW11" s="261">
        <f t="shared" ref="BW11" si="29">(W11+X11+Y11)/O11</f>
        <v>0.25636672325976229</v>
      </c>
      <c r="BX11" s="261">
        <f t="shared" ref="BX11" si="30">(AG11-AF11)/AF11</f>
        <v>3.1707902954600055E-2</v>
      </c>
      <c r="BY11" s="239">
        <f t="shared" ref="BY11" si="31">(O11-N11)/N11</f>
        <v>6.3624999999999998</v>
      </c>
      <c r="BZ11" s="45"/>
      <c r="CA11" s="47"/>
      <c r="CB11" s="45"/>
      <c r="CC11" s="301" t="s">
        <v>322</v>
      </c>
      <c r="CD11" s="325" t="s">
        <v>322</v>
      </c>
      <c r="CE11" s="127"/>
      <c r="CF11" s="127" t="s">
        <v>322</v>
      </c>
      <c r="CG11" s="301"/>
    </row>
    <row r="12" spans="1:85" x14ac:dyDescent="0.25">
      <c r="A12" s="12">
        <v>18</v>
      </c>
      <c r="B12" s="17" t="s">
        <v>354</v>
      </c>
      <c r="C12" s="2">
        <v>46</v>
      </c>
      <c r="D12" s="3">
        <v>46</v>
      </c>
      <c r="E12" s="3">
        <v>46</v>
      </c>
      <c r="F12" s="3"/>
      <c r="G12" s="3">
        <v>41</v>
      </c>
      <c r="H12" s="4"/>
      <c r="I12" s="6"/>
      <c r="J12" s="2">
        <v>1504</v>
      </c>
      <c r="K12" s="3">
        <v>662</v>
      </c>
      <c r="L12" s="3">
        <v>662</v>
      </c>
      <c r="M12" s="3"/>
      <c r="N12" s="3">
        <v>9</v>
      </c>
      <c r="O12" s="104"/>
      <c r="P12" s="2">
        <v>0</v>
      </c>
      <c r="Q12" s="3">
        <v>0</v>
      </c>
      <c r="R12" s="3">
        <v>0</v>
      </c>
      <c r="S12" s="3">
        <v>1</v>
      </c>
      <c r="T12" s="3">
        <v>1</v>
      </c>
      <c r="U12" s="3"/>
      <c r="V12" s="3">
        <v>0</v>
      </c>
      <c r="W12" s="104"/>
      <c r="X12" s="245"/>
      <c r="Y12" s="6"/>
      <c r="Z12" s="2">
        <v>21.45</v>
      </c>
      <c r="AA12" s="44">
        <v>29.8</v>
      </c>
      <c r="AB12" s="44">
        <f>(29.8+33.55+39.48)/3</f>
        <v>34.276666666666664</v>
      </c>
      <c r="AC12" s="3">
        <f>(39.48+34.27)/2</f>
        <v>36.875</v>
      </c>
      <c r="AD12" s="3">
        <v>34.270000000000003</v>
      </c>
      <c r="AE12" s="44"/>
      <c r="AF12" s="44">
        <v>28.64</v>
      </c>
      <c r="AG12" s="108"/>
      <c r="AH12" s="19">
        <v>269522</v>
      </c>
      <c r="AI12" s="20">
        <v>263797</v>
      </c>
      <c r="AJ12" s="20">
        <v>315646</v>
      </c>
      <c r="AK12" s="20">
        <v>414764</v>
      </c>
      <c r="AL12" s="20">
        <v>377433</v>
      </c>
      <c r="AM12" s="20"/>
      <c r="AN12" s="20">
        <v>231380.59</v>
      </c>
      <c r="AO12" s="152"/>
      <c r="AP12" s="19">
        <v>40428</v>
      </c>
      <c r="AQ12" s="20">
        <v>55871</v>
      </c>
      <c r="AR12" s="20">
        <v>157294</v>
      </c>
      <c r="AS12" s="20">
        <v>89874</v>
      </c>
      <c r="AT12" s="20">
        <v>84716</v>
      </c>
      <c r="AU12" s="20"/>
      <c r="AV12" s="20">
        <v>12110.46</v>
      </c>
      <c r="AW12" s="21"/>
      <c r="AX12" s="254"/>
      <c r="AY12" s="45">
        <f t="shared" si="23"/>
        <v>0.14999888691832206</v>
      </c>
      <c r="AZ12" s="46">
        <f t="shared" si="23"/>
        <v>0.21179543360993491</v>
      </c>
      <c r="BA12" s="46">
        <f t="shared" si="23"/>
        <v>0.49832407190333478</v>
      </c>
      <c r="BB12" s="46">
        <f t="shared" si="23"/>
        <v>0.21668707988157121</v>
      </c>
      <c r="BC12" s="46">
        <f t="shared" si="23"/>
        <v>0.22445308173901063</v>
      </c>
      <c r="BD12" s="46"/>
      <c r="BE12" s="46">
        <f t="shared" si="16"/>
        <v>5.2339999651656172E-2</v>
      </c>
      <c r="BF12" s="153"/>
      <c r="BG12" s="2" t="s">
        <v>188</v>
      </c>
      <c r="BH12" s="48">
        <f t="shared" si="17"/>
        <v>6.1796546691612857</v>
      </c>
      <c r="BI12" s="48">
        <f t="shared" si="17"/>
        <v>28.652863829339985</v>
      </c>
      <c r="BJ12" s="48">
        <f t="shared" si="17"/>
        <v>-28.163699202176357</v>
      </c>
      <c r="BK12" s="48">
        <f t="shared" si="17"/>
        <v>0.77660018574394196</v>
      </c>
      <c r="BL12" s="48"/>
      <c r="BM12" s="48"/>
      <c r="BN12" s="154"/>
      <c r="BO12" s="45">
        <f t="shared" ref="BO12:BQ12" si="32">R12/J12</f>
        <v>0</v>
      </c>
      <c r="BP12" s="46">
        <f t="shared" si="32"/>
        <v>1.5105740181268882E-3</v>
      </c>
      <c r="BQ12" s="46">
        <f t="shared" si="32"/>
        <v>1.5105740181268882E-3</v>
      </c>
      <c r="BR12" s="46"/>
      <c r="BS12" s="46">
        <f t="shared" si="25"/>
        <v>0</v>
      </c>
      <c r="BT12" s="47"/>
      <c r="BU12" s="261"/>
      <c r="BV12" s="261"/>
      <c r="BW12" s="261"/>
      <c r="BX12" s="261"/>
      <c r="BY12" s="239"/>
      <c r="BZ12" s="45"/>
      <c r="CA12" s="47"/>
      <c r="CB12" s="45" t="s">
        <v>322</v>
      </c>
      <c r="CC12" s="301"/>
      <c r="CD12" s="325"/>
      <c r="CE12" s="127"/>
      <c r="CF12" s="127"/>
      <c r="CG12" s="301"/>
    </row>
    <row r="13" spans="1:85" x14ac:dyDescent="0.25">
      <c r="A13" s="12">
        <v>20</v>
      </c>
      <c r="B13" s="17" t="s">
        <v>11</v>
      </c>
      <c r="C13" s="2">
        <v>0</v>
      </c>
      <c r="D13" s="3">
        <v>0</v>
      </c>
      <c r="E13" s="3">
        <v>0</v>
      </c>
      <c r="F13" s="3"/>
      <c r="G13" s="3">
        <v>38</v>
      </c>
      <c r="H13" s="4">
        <v>6</v>
      </c>
      <c r="I13" s="6">
        <v>32</v>
      </c>
      <c r="J13" s="2">
        <v>125</v>
      </c>
      <c r="K13" s="3">
        <v>168</v>
      </c>
      <c r="L13" s="3">
        <v>170</v>
      </c>
      <c r="M13" s="3"/>
      <c r="N13" s="3">
        <v>25</v>
      </c>
      <c r="O13" s="104">
        <v>142</v>
      </c>
      <c r="P13" s="2">
        <v>4</v>
      </c>
      <c r="Q13" s="3">
        <v>12</v>
      </c>
      <c r="R13" s="3">
        <v>12</v>
      </c>
      <c r="S13" s="3">
        <v>12</v>
      </c>
      <c r="T13" s="3">
        <v>8</v>
      </c>
      <c r="U13" s="3"/>
      <c r="V13" s="3">
        <v>5</v>
      </c>
      <c r="W13" s="104">
        <v>6</v>
      </c>
      <c r="X13" s="245">
        <v>0</v>
      </c>
      <c r="Y13" s="6">
        <v>22</v>
      </c>
      <c r="Z13" s="5">
        <f>AVERAGE((19.3+21.16+24.03+24.73+22.93+23.54)/6)</f>
        <v>22.614999999999998</v>
      </c>
      <c r="AA13" s="3"/>
      <c r="AB13" s="3"/>
      <c r="AC13" s="3"/>
      <c r="AD13" s="3"/>
      <c r="AE13" s="44"/>
      <c r="AF13" s="44">
        <v>46.31</v>
      </c>
      <c r="AG13" s="108">
        <v>50.76</v>
      </c>
      <c r="AH13" s="19">
        <v>183837.1</v>
      </c>
      <c r="AI13" s="20">
        <v>191445.79</v>
      </c>
      <c r="AJ13" s="20">
        <v>254662.06</v>
      </c>
      <c r="AK13" s="20">
        <v>365236.23</v>
      </c>
      <c r="AL13" s="20">
        <v>250314.25</v>
      </c>
      <c r="AM13" s="20"/>
      <c r="AN13" s="20">
        <v>303883.34000000003</v>
      </c>
      <c r="AO13" s="152">
        <v>321887.21999999997</v>
      </c>
      <c r="AP13" s="19">
        <v>2029</v>
      </c>
      <c r="AQ13" s="20">
        <v>0</v>
      </c>
      <c r="AR13" s="20">
        <v>4819.7</v>
      </c>
      <c r="AS13" s="20">
        <v>8197.66</v>
      </c>
      <c r="AT13" s="20">
        <v>8316.2199999999993</v>
      </c>
      <c r="AU13" s="20"/>
      <c r="AV13" s="20">
        <v>23395.15</v>
      </c>
      <c r="AW13" s="21">
        <v>16811.82</v>
      </c>
      <c r="AX13" s="254">
        <v>20854.13</v>
      </c>
      <c r="AY13" s="45">
        <f t="shared" si="23"/>
        <v>1.1036945208556923E-2</v>
      </c>
      <c r="AZ13" s="46">
        <f t="shared" si="23"/>
        <v>0</v>
      </c>
      <c r="BA13" s="46">
        <f t="shared" si="23"/>
        <v>1.8925865910296963E-2</v>
      </c>
      <c r="BB13" s="46">
        <f t="shared" si="23"/>
        <v>2.2444816057815512E-2</v>
      </c>
      <c r="BC13" s="46">
        <f t="shared" si="23"/>
        <v>3.3223118539995225E-2</v>
      </c>
      <c r="BD13" s="46"/>
      <c r="BE13" s="46">
        <f t="shared" si="16"/>
        <v>7.6987274129605127E-2</v>
      </c>
      <c r="BF13" s="46">
        <f t="shared" si="16"/>
        <v>5.2228914214115123E-2</v>
      </c>
      <c r="BG13" s="2" t="s">
        <v>188</v>
      </c>
      <c r="BH13" s="48">
        <f>(AZ13-AY13)*100</f>
        <v>-1.1036945208556923</v>
      </c>
      <c r="BI13" s="48">
        <f>(BA13-AZ13)*100</f>
        <v>1.8925865910296964</v>
      </c>
      <c r="BJ13" s="48">
        <f>(BB13-BA13)*100</f>
        <v>0.35189501475185492</v>
      </c>
      <c r="BK13" s="48">
        <f>(BC13-BB13)*100</f>
        <v>1.0778302482179714</v>
      </c>
      <c r="BL13" s="48"/>
      <c r="BM13" s="48"/>
      <c r="BN13" s="154">
        <f t="shared" ref="BN13" si="33">(BF13-BE13)*100</f>
        <v>-2.4758359915490002</v>
      </c>
      <c r="BO13" s="45">
        <f>R13/J13</f>
        <v>9.6000000000000002E-2</v>
      </c>
      <c r="BP13" s="46">
        <f>S13/K13</f>
        <v>7.1428571428571425E-2</v>
      </c>
      <c r="BQ13" s="46">
        <f>T13/L13</f>
        <v>4.7058823529411764E-2</v>
      </c>
      <c r="BR13" s="46"/>
      <c r="BS13" s="46">
        <f t="shared" si="25"/>
        <v>0.2</v>
      </c>
      <c r="BT13" s="47">
        <f t="shared" si="25"/>
        <v>4.2253521126760563E-2</v>
      </c>
      <c r="BU13" s="261">
        <f t="shared" ref="BU13" si="34">X13/O13</f>
        <v>0</v>
      </c>
      <c r="BV13" s="261">
        <f t="shared" ref="BV13" si="35">Y13/O13</f>
        <v>0.15492957746478872</v>
      </c>
      <c r="BW13" s="261">
        <f t="shared" ref="BW13" si="36">(W13+X13+Y13)/O13</f>
        <v>0.19718309859154928</v>
      </c>
      <c r="BX13" s="261">
        <f t="shared" ref="BX13" si="37">(AG13-AF13)/AF13</f>
        <v>9.6091556899157757E-2</v>
      </c>
      <c r="BY13" s="239">
        <f t="shared" ref="BY13" si="38">(O13-N13)/N13</f>
        <v>4.68</v>
      </c>
      <c r="BZ13" s="45"/>
      <c r="CA13" s="47"/>
      <c r="CB13" s="45" t="s">
        <v>322</v>
      </c>
      <c r="CC13" s="301"/>
      <c r="CD13" s="325" t="s">
        <v>322</v>
      </c>
      <c r="CE13" s="127"/>
      <c r="CF13" s="127" t="s">
        <v>322</v>
      </c>
      <c r="CG13" s="301"/>
    </row>
    <row r="14" spans="1:85" x14ac:dyDescent="0.25">
      <c r="A14" s="12">
        <v>21</v>
      </c>
      <c r="B14" s="17" t="s">
        <v>335</v>
      </c>
      <c r="C14" s="2"/>
      <c r="D14" s="3"/>
      <c r="E14" s="3"/>
      <c r="F14" s="3"/>
      <c r="G14" s="3">
        <v>116</v>
      </c>
      <c r="H14" s="4">
        <v>119</v>
      </c>
      <c r="I14" s="6">
        <v>47</v>
      </c>
      <c r="J14" s="2"/>
      <c r="K14" s="3"/>
      <c r="L14" s="3"/>
      <c r="M14" s="3"/>
      <c r="N14" s="3">
        <v>788</v>
      </c>
      <c r="O14" s="104">
        <v>1206</v>
      </c>
      <c r="P14" s="2"/>
      <c r="Q14" s="3"/>
      <c r="R14" s="3"/>
      <c r="S14" s="3"/>
      <c r="T14" s="3"/>
      <c r="U14" s="3"/>
      <c r="V14" s="3">
        <v>95</v>
      </c>
      <c r="W14" s="104">
        <v>84</v>
      </c>
      <c r="X14" s="245">
        <v>278</v>
      </c>
      <c r="Y14" s="6">
        <v>432</v>
      </c>
      <c r="Z14" s="2"/>
      <c r="AA14" s="3"/>
      <c r="AB14" s="3"/>
      <c r="AC14" s="3"/>
      <c r="AD14" s="3"/>
      <c r="AE14" s="44"/>
      <c r="AF14" s="44">
        <v>53.41</v>
      </c>
      <c r="AG14" s="108">
        <v>59</v>
      </c>
      <c r="AH14" s="19"/>
      <c r="AI14" s="20"/>
      <c r="AJ14" s="20"/>
      <c r="AK14" s="20"/>
      <c r="AL14" s="20"/>
      <c r="AM14" s="20"/>
      <c r="AN14" s="20">
        <v>1886930.44</v>
      </c>
      <c r="AO14" s="152">
        <v>2075730</v>
      </c>
      <c r="AP14" s="19"/>
      <c r="AQ14" s="20"/>
      <c r="AR14" s="20"/>
      <c r="AS14" s="20"/>
      <c r="AT14" s="20"/>
      <c r="AU14" s="20"/>
      <c r="AV14" s="20">
        <v>288124.93</v>
      </c>
      <c r="AW14" s="21">
        <v>134448</v>
      </c>
      <c r="AX14" s="254">
        <v>402894</v>
      </c>
      <c r="AY14" s="45"/>
      <c r="AZ14" s="46"/>
      <c r="BA14" s="46"/>
      <c r="BB14" s="46"/>
      <c r="BC14" s="46"/>
      <c r="BD14" s="46"/>
      <c r="BE14" s="46">
        <f t="shared" si="16"/>
        <v>0.15269504582267485</v>
      </c>
      <c r="BF14" s="153">
        <f t="shared" si="16"/>
        <v>6.477142981023544E-2</v>
      </c>
      <c r="BG14" s="2" t="s">
        <v>188</v>
      </c>
      <c r="BH14" s="48"/>
      <c r="BI14" s="48"/>
      <c r="BJ14" s="48"/>
      <c r="BK14" s="48"/>
      <c r="BL14" s="48"/>
      <c r="BM14" s="48"/>
      <c r="BN14" s="154">
        <f t="shared" ref="BN14:BN17" si="39">(BF14-BE14)*100</f>
        <v>-8.7923616012439414</v>
      </c>
      <c r="BO14" s="45"/>
      <c r="BP14" s="46"/>
      <c r="BQ14" s="46"/>
      <c r="BR14" s="46"/>
      <c r="BS14" s="46">
        <f t="shared" si="25"/>
        <v>0.12055837563451777</v>
      </c>
      <c r="BT14" s="47">
        <f t="shared" ref="BT14:BT29" si="40">W14/O14</f>
        <v>6.965174129353234E-2</v>
      </c>
      <c r="BU14" s="261">
        <f t="shared" ref="BU14:BU29" si="41">X14/O14</f>
        <v>0.23051409618573798</v>
      </c>
      <c r="BV14" s="261">
        <f t="shared" ref="BV14:BV29" si="42">Y14/O14</f>
        <v>0.35820895522388058</v>
      </c>
      <c r="BW14" s="261">
        <f t="shared" ref="BW14:BW29" si="43">(W14+X14+Y14)/O14</f>
        <v>0.65837479270315091</v>
      </c>
      <c r="BX14" s="261">
        <f t="shared" ref="BX14:BX26" si="44">(AG14-AF14)/AF14</f>
        <v>0.10466204830556082</v>
      </c>
      <c r="BY14" s="239">
        <f t="shared" ref="BY14:BY26" si="45">(O14-N14)/N14</f>
        <v>0.53045685279187815</v>
      </c>
      <c r="BZ14" s="45"/>
      <c r="CA14" s="47"/>
      <c r="CB14" s="45" t="s">
        <v>322</v>
      </c>
      <c r="CC14" s="301"/>
      <c r="CD14" s="325" t="s">
        <v>322</v>
      </c>
      <c r="CE14" s="127"/>
      <c r="CF14" s="127" t="s">
        <v>322</v>
      </c>
      <c r="CG14" s="301"/>
    </row>
    <row r="15" spans="1:85" x14ac:dyDescent="0.25">
      <c r="A15" s="12">
        <v>25</v>
      </c>
      <c r="B15" s="17" t="s">
        <v>345</v>
      </c>
      <c r="C15" s="2">
        <v>19</v>
      </c>
      <c r="D15" s="3">
        <v>19</v>
      </c>
      <c r="E15" s="3">
        <v>19</v>
      </c>
      <c r="F15" s="3">
        <v>24</v>
      </c>
      <c r="G15" s="3">
        <v>37</v>
      </c>
      <c r="H15" s="4">
        <v>24</v>
      </c>
      <c r="I15" s="6">
        <v>8</v>
      </c>
      <c r="J15" s="2">
        <v>57</v>
      </c>
      <c r="K15" s="3">
        <v>68</v>
      </c>
      <c r="L15" s="3">
        <v>73</v>
      </c>
      <c r="M15" s="3">
        <v>670</v>
      </c>
      <c r="N15" s="3">
        <v>47</v>
      </c>
      <c r="O15" s="104">
        <v>198</v>
      </c>
      <c r="P15" s="2">
        <v>6</v>
      </c>
      <c r="Q15" s="3">
        <v>4</v>
      </c>
      <c r="R15" s="3">
        <v>2</v>
      </c>
      <c r="S15" s="3">
        <v>0</v>
      </c>
      <c r="T15" s="3">
        <v>0</v>
      </c>
      <c r="U15" s="3">
        <v>22</v>
      </c>
      <c r="V15" s="3">
        <v>0</v>
      </c>
      <c r="W15" s="104">
        <v>6</v>
      </c>
      <c r="X15" s="245">
        <v>0</v>
      </c>
      <c r="Y15" s="6">
        <v>14</v>
      </c>
      <c r="Z15" s="2" t="s">
        <v>110</v>
      </c>
      <c r="AA15" s="3" t="s">
        <v>111</v>
      </c>
      <c r="AB15" s="3" t="s">
        <v>74</v>
      </c>
      <c r="AC15" s="3" t="s">
        <v>112</v>
      </c>
      <c r="AD15" s="3" t="s">
        <v>112</v>
      </c>
      <c r="AE15" s="44"/>
      <c r="AF15" s="44">
        <v>44.78</v>
      </c>
      <c r="AG15" s="108">
        <v>44.78</v>
      </c>
      <c r="AH15" s="19">
        <v>52425.85</v>
      </c>
      <c r="AI15" s="20">
        <v>57456.41</v>
      </c>
      <c r="AJ15" s="20">
        <v>82830.990000000005</v>
      </c>
      <c r="AK15" s="20">
        <v>87600.8</v>
      </c>
      <c r="AL15" s="20">
        <v>110464.9</v>
      </c>
      <c r="AM15" s="20">
        <v>974890</v>
      </c>
      <c r="AN15" s="20">
        <v>373080</v>
      </c>
      <c r="AO15" s="152">
        <v>165482</v>
      </c>
      <c r="AP15" s="19">
        <v>7450</v>
      </c>
      <c r="AQ15" s="20">
        <v>9545</v>
      </c>
      <c r="AR15" s="20">
        <v>13270</v>
      </c>
      <c r="AS15" s="20">
        <v>15340</v>
      </c>
      <c r="AT15" s="20">
        <v>17160</v>
      </c>
      <c r="AU15" s="20">
        <v>91316</v>
      </c>
      <c r="AV15" s="20">
        <v>19208</v>
      </c>
      <c r="AW15" s="21">
        <v>12209</v>
      </c>
      <c r="AX15" s="254">
        <v>28099</v>
      </c>
      <c r="AY15" s="45">
        <f t="shared" ref="AY15:BE21" si="46">AP15/AH15</f>
        <v>0.14210546896235349</v>
      </c>
      <c r="AZ15" s="46">
        <f t="shared" si="46"/>
        <v>0.16612593790666697</v>
      </c>
      <c r="BA15" s="46">
        <f t="shared" si="46"/>
        <v>0.16020573942192409</v>
      </c>
      <c r="BB15" s="46">
        <f t="shared" si="46"/>
        <v>0.17511255604971643</v>
      </c>
      <c r="BC15" s="46">
        <f t="shared" si="46"/>
        <v>0.15534346204088359</v>
      </c>
      <c r="BD15" s="46">
        <f t="shared" si="46"/>
        <v>9.3668003569633493E-2</v>
      </c>
      <c r="BE15" s="46">
        <f t="shared" si="16"/>
        <v>5.1484936206711698E-2</v>
      </c>
      <c r="BF15" s="153">
        <f t="shared" si="16"/>
        <v>7.3778416987950346E-2</v>
      </c>
      <c r="BG15" s="2" t="s">
        <v>188</v>
      </c>
      <c r="BH15" s="48">
        <f t="shared" ref="BH15:BN26" si="47">(AZ15-AY15)*100</f>
        <v>2.402046894431348</v>
      </c>
      <c r="BI15" s="48">
        <f t="shared" si="47"/>
        <v>-0.59201984847428724</v>
      </c>
      <c r="BJ15" s="48">
        <f t="shared" si="47"/>
        <v>1.4906816627792336</v>
      </c>
      <c r="BK15" s="48">
        <f t="shared" si="47"/>
        <v>-1.9769094008832839</v>
      </c>
      <c r="BL15" s="48">
        <f t="shared" si="47"/>
        <v>-6.1675458471250098</v>
      </c>
      <c r="BM15" s="48">
        <f t="shared" si="47"/>
        <v>-4.2183067362921793</v>
      </c>
      <c r="BN15" s="154">
        <f t="shared" si="39"/>
        <v>2.2293480781238646</v>
      </c>
      <c r="BO15" s="45">
        <f t="shared" ref="BO15:BR16" si="48">R15/J15</f>
        <v>3.5087719298245612E-2</v>
      </c>
      <c r="BP15" s="46">
        <f t="shared" si="48"/>
        <v>0</v>
      </c>
      <c r="BQ15" s="46">
        <f t="shared" si="48"/>
        <v>0</v>
      </c>
      <c r="BR15" s="46">
        <f t="shared" si="48"/>
        <v>3.2835820895522387E-2</v>
      </c>
      <c r="BS15" s="46">
        <f t="shared" si="25"/>
        <v>0</v>
      </c>
      <c r="BT15" s="47">
        <f t="shared" si="40"/>
        <v>3.0303030303030304E-2</v>
      </c>
      <c r="BU15" s="261">
        <f t="shared" si="41"/>
        <v>0</v>
      </c>
      <c r="BV15" s="261">
        <f t="shared" si="42"/>
        <v>7.0707070707070704E-2</v>
      </c>
      <c r="BW15" s="261">
        <f t="shared" si="43"/>
        <v>0.10101010101010101</v>
      </c>
      <c r="BX15" s="261">
        <f t="shared" si="44"/>
        <v>0</v>
      </c>
      <c r="BY15" s="239">
        <f t="shared" si="45"/>
        <v>3.2127659574468086</v>
      </c>
      <c r="BZ15" s="45"/>
      <c r="CA15" s="47"/>
      <c r="CB15" s="45" t="s">
        <v>322</v>
      </c>
      <c r="CC15" s="301"/>
      <c r="CD15" s="325" t="s">
        <v>322</v>
      </c>
      <c r="CE15" s="127"/>
      <c r="CF15" s="127"/>
      <c r="CG15" s="301" t="s">
        <v>322</v>
      </c>
    </row>
    <row r="16" spans="1:85" s="24" customFormat="1" x14ac:dyDescent="0.25">
      <c r="A16" s="12">
        <v>25</v>
      </c>
      <c r="B16" s="17" t="s">
        <v>220</v>
      </c>
      <c r="C16" s="2">
        <v>0</v>
      </c>
      <c r="D16" s="3">
        <v>0</v>
      </c>
      <c r="E16" s="3">
        <v>0</v>
      </c>
      <c r="F16" s="3"/>
      <c r="G16" s="3">
        <v>32</v>
      </c>
      <c r="H16" s="4">
        <v>37</v>
      </c>
      <c r="I16" s="6">
        <v>4</v>
      </c>
      <c r="J16" s="2">
        <v>228</v>
      </c>
      <c r="K16" s="3">
        <v>268</v>
      </c>
      <c r="L16" s="3">
        <v>367</v>
      </c>
      <c r="M16" s="3"/>
      <c r="N16" s="3">
        <v>374</v>
      </c>
      <c r="O16" s="104">
        <v>544</v>
      </c>
      <c r="P16" s="2">
        <v>3</v>
      </c>
      <c r="Q16" s="3">
        <v>4</v>
      </c>
      <c r="R16" s="3">
        <v>11</v>
      </c>
      <c r="S16" s="3">
        <v>0</v>
      </c>
      <c r="T16" s="3">
        <v>53</v>
      </c>
      <c r="U16" s="3"/>
      <c r="V16" s="3">
        <v>8</v>
      </c>
      <c r="W16" s="104">
        <v>33</v>
      </c>
      <c r="X16" s="245">
        <v>115</v>
      </c>
      <c r="Y16" s="6">
        <v>75</v>
      </c>
      <c r="Z16" s="2">
        <v>22.71</v>
      </c>
      <c r="AA16" s="44">
        <v>24</v>
      </c>
      <c r="AB16" s="3">
        <v>35.729999999999997</v>
      </c>
      <c r="AC16" s="3">
        <v>35.729999999999997</v>
      </c>
      <c r="AD16" s="3">
        <v>35.729999999999997</v>
      </c>
      <c r="AE16" s="44"/>
      <c r="AF16" s="44">
        <v>40.86</v>
      </c>
      <c r="AG16" s="108">
        <v>42.01</v>
      </c>
      <c r="AH16" s="19">
        <v>313231</v>
      </c>
      <c r="AI16" s="20">
        <v>319495</v>
      </c>
      <c r="AJ16" s="20">
        <v>425119</v>
      </c>
      <c r="AK16" s="20">
        <v>598855</v>
      </c>
      <c r="AL16" s="20">
        <v>578396</v>
      </c>
      <c r="AM16" s="20"/>
      <c r="AN16" s="20">
        <v>844237</v>
      </c>
      <c r="AO16" s="152">
        <v>652448</v>
      </c>
      <c r="AP16" s="19">
        <v>41346</v>
      </c>
      <c r="AQ16" s="20">
        <v>30672</v>
      </c>
      <c r="AR16" s="20">
        <v>38218</v>
      </c>
      <c r="AS16" s="20">
        <v>74258</v>
      </c>
      <c r="AT16" s="20">
        <v>67672</v>
      </c>
      <c r="AU16" s="20"/>
      <c r="AV16" s="20">
        <v>39124</v>
      </c>
      <c r="AW16" s="21">
        <v>48934</v>
      </c>
      <c r="AX16" s="254">
        <v>222378</v>
      </c>
      <c r="AY16" s="45">
        <f t="shared" si="46"/>
        <v>0.13199842927424169</v>
      </c>
      <c r="AZ16" s="46">
        <f t="shared" si="46"/>
        <v>9.6001502370929123E-2</v>
      </c>
      <c r="BA16" s="46">
        <f t="shared" si="46"/>
        <v>8.9899534012829352E-2</v>
      </c>
      <c r="BB16" s="46">
        <f t="shared" si="46"/>
        <v>0.12399996660293393</v>
      </c>
      <c r="BC16" s="46">
        <f t="shared" si="46"/>
        <v>0.11699942599879667</v>
      </c>
      <c r="BD16" s="46"/>
      <c r="BE16" s="46">
        <f t="shared" si="16"/>
        <v>4.6342437017093542E-2</v>
      </c>
      <c r="BF16" s="153">
        <f t="shared" si="16"/>
        <v>7.5000613075678055E-2</v>
      </c>
      <c r="BG16" s="2"/>
      <c r="BH16" s="48">
        <f t="shared" si="47"/>
        <v>-3.5996926903312563</v>
      </c>
      <c r="BI16" s="48">
        <f t="shared" si="47"/>
        <v>-0.61019683580997719</v>
      </c>
      <c r="BJ16" s="48">
        <f t="shared" si="47"/>
        <v>3.4100432590104575</v>
      </c>
      <c r="BK16" s="48">
        <f t="shared" si="47"/>
        <v>-0.70005406041372531</v>
      </c>
      <c r="BL16" s="48"/>
      <c r="BM16" s="48"/>
      <c r="BN16" s="154">
        <f t="shared" si="39"/>
        <v>2.8658176058584512</v>
      </c>
      <c r="BO16" s="45">
        <f t="shared" si="48"/>
        <v>4.8245614035087717E-2</v>
      </c>
      <c r="BP16" s="46">
        <f t="shared" si="48"/>
        <v>0</v>
      </c>
      <c r="BQ16" s="46">
        <f t="shared" si="48"/>
        <v>0.1444141689373297</v>
      </c>
      <c r="BR16" s="46"/>
      <c r="BS16" s="46">
        <f t="shared" si="25"/>
        <v>2.1390374331550801E-2</v>
      </c>
      <c r="BT16" s="47">
        <f t="shared" si="40"/>
        <v>6.0661764705882353E-2</v>
      </c>
      <c r="BU16" s="261">
        <f t="shared" si="41"/>
        <v>0.21139705882352941</v>
      </c>
      <c r="BV16" s="261">
        <f t="shared" si="42"/>
        <v>0.13786764705882354</v>
      </c>
      <c r="BW16" s="261">
        <f t="shared" si="43"/>
        <v>0.40992647058823528</v>
      </c>
      <c r="BX16" s="261">
        <f t="shared" si="44"/>
        <v>2.8144884973078772E-2</v>
      </c>
      <c r="BY16" s="239">
        <f t="shared" si="45"/>
        <v>0.45454545454545453</v>
      </c>
      <c r="BZ16" s="45"/>
      <c r="CA16" s="47"/>
      <c r="CB16" s="45" t="s">
        <v>322</v>
      </c>
      <c r="CC16" s="305"/>
      <c r="CD16" s="331" t="s">
        <v>322</v>
      </c>
      <c r="CE16" s="3"/>
      <c r="CF16" s="3"/>
      <c r="CG16" s="4" t="s">
        <v>322</v>
      </c>
    </row>
    <row r="17" spans="1:85" x14ac:dyDescent="0.25">
      <c r="A17" s="12">
        <v>26</v>
      </c>
      <c r="B17" s="17" t="s">
        <v>358</v>
      </c>
      <c r="C17" s="2">
        <v>107</v>
      </c>
      <c r="D17" s="3">
        <v>107</v>
      </c>
      <c r="E17" s="3">
        <v>107</v>
      </c>
      <c r="F17" s="3">
        <v>107</v>
      </c>
      <c r="G17" s="3">
        <v>108</v>
      </c>
      <c r="H17" s="4">
        <v>109</v>
      </c>
      <c r="I17" s="6">
        <v>48</v>
      </c>
      <c r="J17" s="2">
        <v>0</v>
      </c>
      <c r="K17" s="3">
        <v>0</v>
      </c>
      <c r="L17" s="3">
        <v>0</v>
      </c>
      <c r="M17" s="3">
        <v>20</v>
      </c>
      <c r="N17" s="3">
        <v>1149</v>
      </c>
      <c r="O17" s="104">
        <v>1586</v>
      </c>
      <c r="P17" s="2">
        <v>0</v>
      </c>
      <c r="Q17" s="3">
        <v>0</v>
      </c>
      <c r="R17" s="3">
        <v>0</v>
      </c>
      <c r="S17" s="3">
        <v>0</v>
      </c>
      <c r="T17" s="3">
        <v>0</v>
      </c>
      <c r="U17" s="3">
        <v>2</v>
      </c>
      <c r="V17" s="3">
        <v>6</v>
      </c>
      <c r="W17" s="104">
        <v>199</v>
      </c>
      <c r="X17" s="245">
        <v>99</v>
      </c>
      <c r="Y17" s="6">
        <v>512</v>
      </c>
      <c r="Z17" s="2">
        <v>26.29</v>
      </c>
      <c r="AA17" s="44">
        <v>27.5</v>
      </c>
      <c r="AB17" s="3">
        <v>34.65</v>
      </c>
      <c r="AC17" s="3">
        <v>37.93</v>
      </c>
      <c r="AD17" s="3">
        <v>38.46</v>
      </c>
      <c r="AE17" s="44">
        <v>36.799999999999997</v>
      </c>
      <c r="AF17" s="44">
        <v>39.270000000000003</v>
      </c>
      <c r="AG17" s="108">
        <v>40.520000000000003</v>
      </c>
      <c r="AH17" s="19">
        <v>868977</v>
      </c>
      <c r="AI17" s="20">
        <v>848053</v>
      </c>
      <c r="AJ17" s="20">
        <v>1112933</v>
      </c>
      <c r="AK17" s="20">
        <v>1423181</v>
      </c>
      <c r="AL17" s="20">
        <v>1172151</v>
      </c>
      <c r="AM17" s="20">
        <v>1400014</v>
      </c>
      <c r="AN17" s="20">
        <v>1380229</v>
      </c>
      <c r="AO17" s="152">
        <v>1529853</v>
      </c>
      <c r="AP17" s="19">
        <v>24626</v>
      </c>
      <c r="AQ17" s="20">
        <v>15328</v>
      </c>
      <c r="AR17" s="20">
        <v>29585</v>
      </c>
      <c r="AS17" s="20">
        <v>79653</v>
      </c>
      <c r="AT17" s="20">
        <v>95355</v>
      </c>
      <c r="AU17" s="20">
        <v>86629</v>
      </c>
      <c r="AV17" s="20">
        <v>139162</v>
      </c>
      <c r="AW17" s="21">
        <v>53741</v>
      </c>
      <c r="AX17" s="254">
        <v>623358</v>
      </c>
      <c r="AY17" s="45">
        <f t="shared" si="46"/>
        <v>2.8339069963877063E-2</v>
      </c>
      <c r="AZ17" s="46">
        <f t="shared" si="46"/>
        <v>1.8074342051734974E-2</v>
      </c>
      <c r="BA17" s="46">
        <f t="shared" si="46"/>
        <v>2.6582911999194919E-2</v>
      </c>
      <c r="BB17" s="46">
        <f t="shared" si="46"/>
        <v>5.596828513028209E-2</v>
      </c>
      <c r="BC17" s="46">
        <f t="shared" si="46"/>
        <v>8.1350440344290106E-2</v>
      </c>
      <c r="BD17" s="46">
        <f t="shared" si="46"/>
        <v>6.1877238370473438E-2</v>
      </c>
      <c r="BE17" s="46">
        <f t="shared" si="16"/>
        <v>0.1008252978310121</v>
      </c>
      <c r="BF17" s="153">
        <f t="shared" si="16"/>
        <v>3.5128211664780862E-2</v>
      </c>
      <c r="BG17" s="2" t="s">
        <v>188</v>
      </c>
      <c r="BH17" s="48">
        <f t="shared" si="47"/>
        <v>-1.0264727912142089</v>
      </c>
      <c r="BI17" s="48">
        <f t="shared" si="47"/>
        <v>0.85085699474599441</v>
      </c>
      <c r="BJ17" s="48">
        <f t="shared" si="47"/>
        <v>2.9385373131087174</v>
      </c>
      <c r="BK17" s="48">
        <f t="shared" si="47"/>
        <v>2.5382155214008018</v>
      </c>
      <c r="BL17" s="48">
        <f>(BD17-BC17)*100</f>
        <v>-1.947320197381667</v>
      </c>
      <c r="BM17" s="48">
        <f>(BE17-BD17)*100</f>
        <v>3.8948059460538662</v>
      </c>
      <c r="BN17" s="154">
        <f t="shared" si="39"/>
        <v>-6.5697086166231236</v>
      </c>
      <c r="BO17" s="45"/>
      <c r="BP17" s="46"/>
      <c r="BQ17" s="46"/>
      <c r="BR17" s="46">
        <f>U17/M17</f>
        <v>0.1</v>
      </c>
      <c r="BS17" s="46">
        <f t="shared" si="25"/>
        <v>5.2219321148825066E-3</v>
      </c>
      <c r="BT17" s="47">
        <f t="shared" si="40"/>
        <v>0.12547288776796975</v>
      </c>
      <c r="BU17" s="261">
        <f t="shared" si="41"/>
        <v>6.2421185372005042E-2</v>
      </c>
      <c r="BV17" s="261">
        <f t="shared" si="42"/>
        <v>0.32282471626733922</v>
      </c>
      <c r="BW17" s="261">
        <f t="shared" si="43"/>
        <v>0.51071878940731397</v>
      </c>
      <c r="BX17" s="261">
        <f t="shared" si="44"/>
        <v>3.1830914183855356E-2</v>
      </c>
      <c r="BY17" s="239">
        <f t="shared" si="45"/>
        <v>0.38033072236727589</v>
      </c>
      <c r="BZ17" s="45" t="s">
        <v>322</v>
      </c>
      <c r="CA17" s="47"/>
      <c r="CB17" s="45" t="s">
        <v>322</v>
      </c>
      <c r="CC17" s="301"/>
      <c r="CD17" s="325" t="s">
        <v>322</v>
      </c>
      <c r="CE17" s="127"/>
      <c r="CF17" s="127" t="s">
        <v>322</v>
      </c>
      <c r="CG17" s="301"/>
    </row>
    <row r="18" spans="1:85" x14ac:dyDescent="0.25">
      <c r="A18" s="12">
        <v>32</v>
      </c>
      <c r="B18" s="17" t="s">
        <v>344</v>
      </c>
      <c r="C18" s="2">
        <v>22</v>
      </c>
      <c r="D18" s="3">
        <v>22</v>
      </c>
      <c r="E18" s="3">
        <v>22</v>
      </c>
      <c r="F18" s="3">
        <v>23</v>
      </c>
      <c r="G18" s="3">
        <v>73</v>
      </c>
      <c r="H18" s="4">
        <v>73</v>
      </c>
      <c r="I18" s="6">
        <v>1</v>
      </c>
      <c r="J18" s="2">
        <v>21</v>
      </c>
      <c r="K18" s="3">
        <v>13</v>
      </c>
      <c r="L18" s="3">
        <v>11</v>
      </c>
      <c r="M18" s="3">
        <v>112</v>
      </c>
      <c r="N18" s="3">
        <v>240</v>
      </c>
      <c r="O18" s="104">
        <v>281</v>
      </c>
      <c r="P18" s="2">
        <v>0</v>
      </c>
      <c r="Q18" s="3">
        <v>0</v>
      </c>
      <c r="R18" s="3">
        <v>3</v>
      </c>
      <c r="S18" s="3">
        <v>6</v>
      </c>
      <c r="T18" s="3">
        <v>7</v>
      </c>
      <c r="U18" s="3">
        <v>33</v>
      </c>
      <c r="V18" s="3">
        <v>75</v>
      </c>
      <c r="W18" s="104">
        <v>63</v>
      </c>
      <c r="X18" s="245">
        <v>87</v>
      </c>
      <c r="Y18" s="6">
        <v>29</v>
      </c>
      <c r="Z18" s="2">
        <v>27.33</v>
      </c>
      <c r="AA18" s="3">
        <v>41.83</v>
      </c>
      <c r="AB18" s="3">
        <v>45.62</v>
      </c>
      <c r="AC18" s="3">
        <v>38.29</v>
      </c>
      <c r="AD18" s="3">
        <v>46.61</v>
      </c>
      <c r="AE18" s="44">
        <v>44.95</v>
      </c>
      <c r="AF18" s="44">
        <v>44.5</v>
      </c>
      <c r="AG18" s="108">
        <v>51.6</v>
      </c>
      <c r="AH18" s="19">
        <v>168386.51</v>
      </c>
      <c r="AI18" s="20">
        <v>164256</v>
      </c>
      <c r="AJ18" s="20">
        <v>326488.96999999997</v>
      </c>
      <c r="AK18" s="20">
        <v>359733</v>
      </c>
      <c r="AL18" s="20">
        <v>305884.65999999997</v>
      </c>
      <c r="AM18" s="20">
        <v>240770.87</v>
      </c>
      <c r="AN18" s="20">
        <v>463614</v>
      </c>
      <c r="AO18" s="152">
        <v>489115.61</v>
      </c>
      <c r="AP18" s="19">
        <v>0</v>
      </c>
      <c r="AQ18" s="20">
        <v>5380.01</v>
      </c>
      <c r="AR18" s="20">
        <v>11072.43</v>
      </c>
      <c r="AS18" s="20">
        <v>17568.96</v>
      </c>
      <c r="AT18" s="20">
        <v>55311.47</v>
      </c>
      <c r="AU18" s="20">
        <v>15342.22</v>
      </c>
      <c r="AV18" s="20">
        <v>30854</v>
      </c>
      <c r="AW18" s="21">
        <v>30805.33</v>
      </c>
      <c r="AX18" s="254">
        <v>196495.45</v>
      </c>
      <c r="AY18" s="45">
        <f t="shared" si="46"/>
        <v>0</v>
      </c>
      <c r="AZ18" s="46">
        <f t="shared" si="46"/>
        <v>3.2753811124098968E-2</v>
      </c>
      <c r="BA18" s="46">
        <f t="shared" si="46"/>
        <v>3.3913641860550452E-2</v>
      </c>
      <c r="BB18" s="46">
        <f t="shared" si="46"/>
        <v>4.8838888842558228E-2</v>
      </c>
      <c r="BC18" s="46">
        <f t="shared" si="46"/>
        <v>0.18082459578064491</v>
      </c>
      <c r="BD18" s="46">
        <f t="shared" si="46"/>
        <v>6.3721246677390833E-2</v>
      </c>
      <c r="BE18" s="46">
        <f t="shared" si="46"/>
        <v>6.6551053246882111E-2</v>
      </c>
      <c r="BF18" s="153">
        <f t="shared" si="16"/>
        <v>6.2981694654971249E-2</v>
      </c>
      <c r="BG18" s="2" t="s">
        <v>188</v>
      </c>
      <c r="BH18" s="48">
        <f t="shared" si="47"/>
        <v>3.2753811124098968</v>
      </c>
      <c r="BI18" s="48">
        <f t="shared" si="47"/>
        <v>0.11598307364514837</v>
      </c>
      <c r="BJ18" s="48">
        <f t="shared" si="47"/>
        <v>1.4925246982007776</v>
      </c>
      <c r="BK18" s="48">
        <f t="shared" si="47"/>
        <v>13.198570693808669</v>
      </c>
      <c r="BL18" s="48">
        <f t="shared" si="47"/>
        <v>-11.710334910325408</v>
      </c>
      <c r="BM18" s="48">
        <f t="shared" si="47"/>
        <v>0.28298065694912777</v>
      </c>
      <c r="BN18" s="48">
        <f t="shared" si="47"/>
        <v>-0.35693585919108622</v>
      </c>
      <c r="BO18" s="45">
        <f>R18/J18</f>
        <v>0.14285714285714285</v>
      </c>
      <c r="BP18" s="46">
        <f>S18/K18</f>
        <v>0.46153846153846156</v>
      </c>
      <c r="BQ18" s="46">
        <f>T18/L18</f>
        <v>0.63636363636363635</v>
      </c>
      <c r="BR18" s="46">
        <f t="shared" ref="BR18:BS20" si="49">U18/M18</f>
        <v>0.29464285714285715</v>
      </c>
      <c r="BS18" s="46">
        <f t="shared" si="49"/>
        <v>0.3125</v>
      </c>
      <c r="BT18" s="47">
        <f t="shared" si="40"/>
        <v>0.22419928825622776</v>
      </c>
      <c r="BU18" s="261">
        <f t="shared" si="41"/>
        <v>0.30960854092526691</v>
      </c>
      <c r="BV18" s="261">
        <f t="shared" si="42"/>
        <v>0.10320284697508897</v>
      </c>
      <c r="BW18" s="261">
        <f t="shared" si="43"/>
        <v>0.63701067615658358</v>
      </c>
      <c r="BX18" s="261">
        <f t="shared" si="44"/>
        <v>0.15955056179775284</v>
      </c>
      <c r="BY18" s="239">
        <f t="shared" si="45"/>
        <v>0.17083333333333334</v>
      </c>
      <c r="BZ18" s="45"/>
      <c r="CA18" s="47"/>
      <c r="CB18" s="45" t="s">
        <v>322</v>
      </c>
      <c r="CC18" s="301"/>
      <c r="CD18" s="325"/>
      <c r="CE18" s="127" t="s">
        <v>322</v>
      </c>
      <c r="CF18" s="127"/>
      <c r="CG18" s="301" t="s">
        <v>322</v>
      </c>
    </row>
    <row r="19" spans="1:85" x14ac:dyDescent="0.25">
      <c r="A19" s="12">
        <v>33</v>
      </c>
      <c r="B19" s="17" t="s">
        <v>359</v>
      </c>
      <c r="C19" s="2">
        <v>3</v>
      </c>
      <c r="D19" s="3">
        <v>3</v>
      </c>
      <c r="E19" s="3">
        <v>3</v>
      </c>
      <c r="F19" s="3">
        <v>1</v>
      </c>
      <c r="G19" s="3">
        <v>0</v>
      </c>
      <c r="H19" s="4">
        <v>2</v>
      </c>
      <c r="I19" s="6">
        <v>46</v>
      </c>
      <c r="J19" s="2">
        <v>22</v>
      </c>
      <c r="K19" s="3">
        <v>477</v>
      </c>
      <c r="L19" s="3">
        <v>840</v>
      </c>
      <c r="M19" s="3">
        <v>651</v>
      </c>
      <c r="N19" s="3">
        <v>603</v>
      </c>
      <c r="O19" s="104">
        <v>452</v>
      </c>
      <c r="P19" s="2">
        <v>3</v>
      </c>
      <c r="Q19" s="3">
        <v>5</v>
      </c>
      <c r="R19" s="3">
        <v>16</v>
      </c>
      <c r="S19" s="3">
        <v>153</v>
      </c>
      <c r="T19" s="3">
        <v>211</v>
      </c>
      <c r="U19" s="3">
        <v>184</v>
      </c>
      <c r="V19" s="3">
        <v>0</v>
      </c>
      <c r="W19" s="104">
        <v>70</v>
      </c>
      <c r="X19" s="245">
        <v>0</v>
      </c>
      <c r="Y19" s="6">
        <v>0</v>
      </c>
      <c r="Z19" s="2">
        <v>20.37</v>
      </c>
      <c r="AA19" s="3">
        <v>23.96</v>
      </c>
      <c r="AB19" s="3">
        <v>28.16</v>
      </c>
      <c r="AC19" s="3">
        <v>43.96</v>
      </c>
      <c r="AD19" s="3">
        <v>39.15</v>
      </c>
      <c r="AE19" s="3">
        <v>39.15</v>
      </c>
      <c r="AF19" s="3">
        <v>39.15</v>
      </c>
      <c r="AG19" s="104">
        <v>39.15</v>
      </c>
      <c r="AH19" s="19">
        <v>334933</v>
      </c>
      <c r="AI19" s="20">
        <v>375787</v>
      </c>
      <c r="AJ19" s="20">
        <v>451317</v>
      </c>
      <c r="AK19" s="20">
        <v>688214</v>
      </c>
      <c r="AL19" s="20">
        <v>721217</v>
      </c>
      <c r="AM19" s="20">
        <v>765621</v>
      </c>
      <c r="AN19" s="20">
        <v>717133</v>
      </c>
      <c r="AO19" s="152">
        <v>731614</v>
      </c>
      <c r="AP19" s="19">
        <v>23015</v>
      </c>
      <c r="AQ19" s="20">
        <v>25951</v>
      </c>
      <c r="AR19" s="20">
        <v>40204</v>
      </c>
      <c r="AS19" s="20">
        <v>113137</v>
      </c>
      <c r="AT19" s="20">
        <v>165545</v>
      </c>
      <c r="AU19" s="20">
        <v>61610</v>
      </c>
      <c r="AV19" s="20">
        <v>38496</v>
      </c>
      <c r="AW19" s="21">
        <v>58444</v>
      </c>
      <c r="AX19" s="254">
        <v>287739</v>
      </c>
      <c r="AY19" s="45">
        <f t="shared" si="46"/>
        <v>6.8715235584430323E-2</v>
      </c>
      <c r="AZ19" s="46">
        <f t="shared" si="46"/>
        <v>6.9057737494910676E-2</v>
      </c>
      <c r="BA19" s="46">
        <f t="shared" si="46"/>
        <v>8.9081510335307562E-2</v>
      </c>
      <c r="BB19" s="46">
        <f t="shared" si="46"/>
        <v>0.16439218033925493</v>
      </c>
      <c r="BC19" s="46">
        <f t="shared" si="46"/>
        <v>0.22953563213290867</v>
      </c>
      <c r="BD19" s="46">
        <f t="shared" si="46"/>
        <v>8.0470624499589222E-2</v>
      </c>
      <c r="BE19" s="46">
        <f t="shared" si="46"/>
        <v>5.3680419113330442E-2</v>
      </c>
      <c r="BF19" s="153">
        <f t="shared" si="16"/>
        <v>7.9883654495403314E-2</v>
      </c>
      <c r="BG19" s="2" t="s">
        <v>188</v>
      </c>
      <c r="BH19" s="48">
        <f t="shared" si="47"/>
        <v>3.4250191048035283E-2</v>
      </c>
      <c r="BI19" s="48">
        <f t="shared" si="47"/>
        <v>2.0023772840396887</v>
      </c>
      <c r="BJ19" s="48">
        <f t="shared" si="47"/>
        <v>7.5310670003947369</v>
      </c>
      <c r="BK19" s="48">
        <f t="shared" si="47"/>
        <v>6.5143451793653746</v>
      </c>
      <c r="BL19" s="48">
        <f t="shared" si="47"/>
        <v>-14.906500763331945</v>
      </c>
      <c r="BM19" s="48">
        <f t="shared" si="47"/>
        <v>-2.6790205386258781</v>
      </c>
      <c r="BN19" s="154">
        <f t="shared" si="47"/>
        <v>2.6203235382072871</v>
      </c>
      <c r="BO19" s="45">
        <f t="shared" ref="BO19:BQ21" si="50">R19/J19</f>
        <v>0.72727272727272729</v>
      </c>
      <c r="BP19" s="46">
        <f t="shared" si="50"/>
        <v>0.32075471698113206</v>
      </c>
      <c r="BQ19" s="46">
        <f t="shared" si="50"/>
        <v>0.25119047619047619</v>
      </c>
      <c r="BR19" s="46">
        <f t="shared" si="49"/>
        <v>0.28264208909370198</v>
      </c>
      <c r="BS19" s="46">
        <f t="shared" si="49"/>
        <v>0</v>
      </c>
      <c r="BT19" s="47">
        <f t="shared" si="40"/>
        <v>0.15486725663716813</v>
      </c>
      <c r="BU19" s="261">
        <f t="shared" si="41"/>
        <v>0</v>
      </c>
      <c r="BV19" s="261">
        <f t="shared" si="42"/>
        <v>0</v>
      </c>
      <c r="BW19" s="261">
        <f t="shared" si="43"/>
        <v>0.15486725663716813</v>
      </c>
      <c r="BX19" s="261">
        <f t="shared" si="44"/>
        <v>0</v>
      </c>
      <c r="BY19" s="239">
        <f t="shared" si="45"/>
        <v>-0.25041459369817581</v>
      </c>
      <c r="BZ19" s="45"/>
      <c r="CA19" s="47" t="s">
        <v>322</v>
      </c>
      <c r="CB19" s="45"/>
      <c r="CC19" s="301" t="s">
        <v>322</v>
      </c>
      <c r="CD19" s="325" t="s">
        <v>322</v>
      </c>
      <c r="CE19" s="127"/>
      <c r="CF19" s="127" t="s">
        <v>322</v>
      </c>
      <c r="CG19" s="301"/>
    </row>
    <row r="20" spans="1:85" x14ac:dyDescent="0.25">
      <c r="A20" s="12">
        <v>34</v>
      </c>
      <c r="B20" s="17" t="s">
        <v>337</v>
      </c>
      <c r="C20" s="2">
        <v>0</v>
      </c>
      <c r="D20" s="3">
        <v>0</v>
      </c>
      <c r="E20" s="3">
        <v>0</v>
      </c>
      <c r="F20" s="3">
        <v>0</v>
      </c>
      <c r="G20" s="3">
        <v>0</v>
      </c>
      <c r="H20" s="4">
        <v>2</v>
      </c>
      <c r="I20" s="6">
        <v>38</v>
      </c>
      <c r="J20" s="2">
        <v>139</v>
      </c>
      <c r="K20" s="3">
        <v>180</v>
      </c>
      <c r="L20" s="3">
        <v>219</v>
      </c>
      <c r="M20" s="3">
        <v>245</v>
      </c>
      <c r="N20" s="3">
        <v>221</v>
      </c>
      <c r="O20" s="104">
        <v>237</v>
      </c>
      <c r="P20" s="2">
        <v>5</v>
      </c>
      <c r="Q20" s="3">
        <v>7</v>
      </c>
      <c r="R20" s="3">
        <v>15</v>
      </c>
      <c r="S20" s="3">
        <v>18</v>
      </c>
      <c r="T20" s="3">
        <v>20</v>
      </c>
      <c r="U20" s="3">
        <v>19</v>
      </c>
      <c r="V20" s="3">
        <v>25</v>
      </c>
      <c r="W20" s="104">
        <v>33</v>
      </c>
      <c r="X20" s="245">
        <v>12</v>
      </c>
      <c r="Y20" s="6">
        <v>30</v>
      </c>
      <c r="Z20" s="2"/>
      <c r="AA20" s="3"/>
      <c r="AB20" s="3"/>
      <c r="AC20" s="3"/>
      <c r="AD20" s="3"/>
      <c r="AE20" s="44">
        <v>42.58</v>
      </c>
      <c r="AF20" s="44">
        <v>44.95</v>
      </c>
      <c r="AG20" s="108">
        <v>41.12</v>
      </c>
      <c r="AH20" s="19">
        <v>335753</v>
      </c>
      <c r="AI20" s="20">
        <v>317684</v>
      </c>
      <c r="AJ20" s="20">
        <v>414698</v>
      </c>
      <c r="AK20" s="20">
        <v>400623</v>
      </c>
      <c r="AL20" s="20">
        <v>464020</v>
      </c>
      <c r="AM20" s="20">
        <v>519687</v>
      </c>
      <c r="AN20" s="20">
        <v>595987.27</v>
      </c>
      <c r="AO20" s="152">
        <v>554389</v>
      </c>
      <c r="AP20" s="19">
        <v>28738</v>
      </c>
      <c r="AQ20" s="20">
        <v>27938</v>
      </c>
      <c r="AR20" s="20">
        <v>36736</v>
      </c>
      <c r="AS20" s="20">
        <v>79444</v>
      </c>
      <c r="AT20" s="20">
        <v>113228</v>
      </c>
      <c r="AU20" s="20">
        <v>26058</v>
      </c>
      <c r="AV20" s="20">
        <v>30145.599999999999</v>
      </c>
      <c r="AW20" s="21">
        <v>31643</v>
      </c>
      <c r="AX20" s="254">
        <v>180247</v>
      </c>
      <c r="AY20" s="45">
        <f t="shared" si="46"/>
        <v>8.5592682716163368E-2</v>
      </c>
      <c r="AZ20" s="46">
        <f t="shared" si="46"/>
        <v>8.7942735548532505E-2</v>
      </c>
      <c r="BA20" s="46">
        <f t="shared" si="46"/>
        <v>8.8584946153586461E-2</v>
      </c>
      <c r="BB20" s="46">
        <f t="shared" si="46"/>
        <v>0.19830114596515927</v>
      </c>
      <c r="BC20" s="46">
        <f t="shared" si="46"/>
        <v>0.24401534416619974</v>
      </c>
      <c r="BD20" s="46">
        <f t="shared" si="46"/>
        <v>5.0141719919874851E-2</v>
      </c>
      <c r="BE20" s="46">
        <f t="shared" si="46"/>
        <v>5.0580946133295765E-2</v>
      </c>
      <c r="BF20" s="153">
        <f t="shared" si="16"/>
        <v>5.707725081125347E-2</v>
      </c>
      <c r="BG20" s="2" t="s">
        <v>188</v>
      </c>
      <c r="BH20" s="48">
        <f t="shared" si="47"/>
        <v>0.23500528323691372</v>
      </c>
      <c r="BI20" s="48">
        <f t="shared" si="47"/>
        <v>6.4221060505395555E-2</v>
      </c>
      <c r="BJ20" s="48">
        <f t="shared" si="47"/>
        <v>10.97161998115728</v>
      </c>
      <c r="BK20" s="48">
        <f t="shared" si="47"/>
        <v>4.5714198201040475</v>
      </c>
      <c r="BL20" s="48">
        <f t="shared" si="47"/>
        <v>-19.387362424632489</v>
      </c>
      <c r="BM20" s="48">
        <f t="shared" si="47"/>
        <v>4.3922621342091378E-2</v>
      </c>
      <c r="BN20" s="154">
        <f t="shared" si="47"/>
        <v>0.64963046779577049</v>
      </c>
      <c r="BO20" s="45">
        <f t="shared" si="50"/>
        <v>0.1079136690647482</v>
      </c>
      <c r="BP20" s="46">
        <f t="shared" si="50"/>
        <v>0.1</v>
      </c>
      <c r="BQ20" s="46">
        <f t="shared" si="50"/>
        <v>9.1324200913242004E-2</v>
      </c>
      <c r="BR20" s="46">
        <f>U20/M20</f>
        <v>7.7551020408163265E-2</v>
      </c>
      <c r="BS20" s="46">
        <f t="shared" si="49"/>
        <v>0.11312217194570136</v>
      </c>
      <c r="BT20" s="47">
        <f t="shared" si="40"/>
        <v>0.13924050632911392</v>
      </c>
      <c r="BU20" s="261">
        <f t="shared" si="41"/>
        <v>5.0632911392405063E-2</v>
      </c>
      <c r="BV20" s="261">
        <f t="shared" si="42"/>
        <v>0.12658227848101267</v>
      </c>
      <c r="BW20" s="261">
        <f t="shared" si="43"/>
        <v>0.31645569620253167</v>
      </c>
      <c r="BX20" s="261">
        <f t="shared" si="44"/>
        <v>-8.5205784204671967E-2</v>
      </c>
      <c r="BY20" s="239">
        <f t="shared" si="45"/>
        <v>7.2398190045248875E-2</v>
      </c>
      <c r="BZ20" s="45"/>
      <c r="CA20" s="47"/>
      <c r="CB20" s="45"/>
      <c r="CC20" s="301" t="s">
        <v>322</v>
      </c>
      <c r="CD20" s="325" t="s">
        <v>322</v>
      </c>
      <c r="CE20" s="127"/>
      <c r="CF20" s="127"/>
      <c r="CG20" s="301"/>
    </row>
    <row r="21" spans="1:85" x14ac:dyDescent="0.25">
      <c r="A21" s="12">
        <v>37</v>
      </c>
      <c r="B21" s="17" t="s">
        <v>92</v>
      </c>
      <c r="C21" s="2">
        <v>39</v>
      </c>
      <c r="D21" s="3">
        <v>39</v>
      </c>
      <c r="E21" s="3">
        <v>39</v>
      </c>
      <c r="F21" s="3"/>
      <c r="G21" s="3"/>
      <c r="H21" s="4"/>
      <c r="I21" s="6"/>
      <c r="J21" s="2">
        <v>442</v>
      </c>
      <c r="K21" s="3">
        <v>548</v>
      </c>
      <c r="L21" s="3">
        <v>583</v>
      </c>
      <c r="M21" s="3"/>
      <c r="N21" s="3"/>
      <c r="O21" s="104"/>
      <c r="P21" s="2">
        <v>8</v>
      </c>
      <c r="Q21" s="3">
        <v>25</v>
      </c>
      <c r="R21" s="3">
        <v>36</v>
      </c>
      <c r="S21" s="3">
        <v>24</v>
      </c>
      <c r="T21" s="3">
        <v>23</v>
      </c>
      <c r="U21" s="3"/>
      <c r="V21" s="3"/>
      <c r="W21" s="104"/>
      <c r="X21" s="245"/>
      <c r="Y21" s="6"/>
      <c r="Z21" s="5">
        <f>AVERAGE((26.18+22.82+27.31)/3)</f>
        <v>25.436666666666667</v>
      </c>
      <c r="AA21" s="44">
        <f>AVERAGE((32.58+33.34+34.11)/3)</f>
        <v>33.343333333333334</v>
      </c>
      <c r="AB21" s="44">
        <f>AVERAGE((33.34+35.39+42.05)/3)</f>
        <v>36.926666666666669</v>
      </c>
      <c r="AC21" s="44">
        <f>AVERAGE((38.01+35.84+35.21)/3)</f>
        <v>36.353333333333332</v>
      </c>
      <c r="AD21" s="44">
        <f>AVERAGE((37.08+37.7+39.57)/3)</f>
        <v>38.116666666666667</v>
      </c>
      <c r="AE21" s="44"/>
      <c r="AF21" s="44"/>
      <c r="AG21" s="108"/>
      <c r="AH21" s="19">
        <v>373453.39</v>
      </c>
      <c r="AI21" s="20">
        <v>377727.75</v>
      </c>
      <c r="AJ21" s="20">
        <v>463318.43</v>
      </c>
      <c r="AK21" s="20">
        <v>550567.81999999995</v>
      </c>
      <c r="AL21" s="20">
        <v>510419.5</v>
      </c>
      <c r="AM21" s="20"/>
      <c r="AN21" s="20"/>
      <c r="AO21" s="152"/>
      <c r="AP21" s="19">
        <v>38575.379999999997</v>
      </c>
      <c r="AQ21" s="20">
        <v>32247.25</v>
      </c>
      <c r="AR21" s="20">
        <v>39218.379999999997</v>
      </c>
      <c r="AS21" s="20">
        <v>71473.72</v>
      </c>
      <c r="AT21" s="20">
        <v>127580.86</v>
      </c>
      <c r="AU21" s="20"/>
      <c r="AV21" s="20"/>
      <c r="AW21" s="21"/>
      <c r="AX21" s="254"/>
      <c r="AY21" s="45">
        <f t="shared" si="46"/>
        <v>0.10329369349144212</v>
      </c>
      <c r="AZ21" s="46">
        <f t="shared" si="46"/>
        <v>8.5371673116417843E-2</v>
      </c>
      <c r="BA21" s="46">
        <f t="shared" si="46"/>
        <v>8.4646708312466651E-2</v>
      </c>
      <c r="BB21" s="46">
        <f t="shared" si="46"/>
        <v>0.12981819387845808</v>
      </c>
      <c r="BC21" s="46">
        <f t="shared" si="46"/>
        <v>0.24995295046525456</v>
      </c>
      <c r="BD21" s="46"/>
      <c r="BE21" s="46"/>
      <c r="BF21" s="153"/>
      <c r="BG21" s="2" t="s">
        <v>188</v>
      </c>
      <c r="BH21" s="48">
        <f t="shared" si="47"/>
        <v>-1.7922020375024272</v>
      </c>
      <c r="BI21" s="48">
        <f t="shared" si="47"/>
        <v>-7.2496480395119189E-2</v>
      </c>
      <c r="BJ21" s="48">
        <f t="shared" si="47"/>
        <v>4.5171485565991434</v>
      </c>
      <c r="BK21" s="48">
        <f t="shared" si="47"/>
        <v>12.013475658679647</v>
      </c>
      <c r="BL21" s="48"/>
      <c r="BM21" s="48"/>
      <c r="BN21" s="154"/>
      <c r="BO21" s="45">
        <f t="shared" si="50"/>
        <v>8.1447963800904979E-2</v>
      </c>
      <c r="BP21" s="46">
        <f t="shared" si="50"/>
        <v>4.3795620437956206E-2</v>
      </c>
      <c r="BQ21" s="46">
        <f t="shared" si="50"/>
        <v>3.9451114922813037E-2</v>
      </c>
      <c r="BR21" s="46"/>
      <c r="BS21" s="46"/>
      <c r="BT21" s="47"/>
      <c r="BU21" s="261"/>
      <c r="BV21" s="261"/>
      <c r="BW21" s="261"/>
      <c r="BX21" s="261"/>
      <c r="BY21" s="239"/>
      <c r="BZ21" s="45"/>
      <c r="CA21" s="47"/>
      <c r="CB21" s="45"/>
      <c r="CC21" s="301"/>
      <c r="CD21" s="325"/>
      <c r="CE21" s="127"/>
      <c r="CF21" s="127"/>
      <c r="CG21" s="301"/>
    </row>
    <row r="22" spans="1:85" x14ac:dyDescent="0.25">
      <c r="A22" s="12">
        <v>42</v>
      </c>
      <c r="B22" s="17" t="s">
        <v>21</v>
      </c>
      <c r="C22" s="2">
        <v>1</v>
      </c>
      <c r="D22" s="3">
        <v>11</v>
      </c>
      <c r="E22" s="3">
        <v>11</v>
      </c>
      <c r="F22" s="3">
        <v>0</v>
      </c>
      <c r="G22" s="3">
        <v>0</v>
      </c>
      <c r="H22" s="4">
        <v>0</v>
      </c>
      <c r="I22" s="6">
        <v>969</v>
      </c>
      <c r="J22" s="2">
        <v>161</v>
      </c>
      <c r="K22" s="3">
        <v>199</v>
      </c>
      <c r="L22" s="3">
        <v>160</v>
      </c>
      <c r="M22" s="3">
        <v>150</v>
      </c>
      <c r="N22" s="3">
        <v>168</v>
      </c>
      <c r="O22" s="104">
        <v>310</v>
      </c>
      <c r="P22" s="2">
        <v>4</v>
      </c>
      <c r="Q22" s="3">
        <v>0</v>
      </c>
      <c r="R22" s="3">
        <v>10</v>
      </c>
      <c r="S22" s="3">
        <v>27</v>
      </c>
      <c r="T22" s="3">
        <v>25</v>
      </c>
      <c r="U22" s="3">
        <v>47</v>
      </c>
      <c r="V22" s="3">
        <v>32</v>
      </c>
      <c r="W22" s="104">
        <v>308</v>
      </c>
      <c r="X22" s="245">
        <v>0</v>
      </c>
      <c r="Y22" s="6">
        <v>101</v>
      </c>
      <c r="Z22" s="2">
        <v>22.83</v>
      </c>
      <c r="AA22" s="3">
        <v>23.594999999999999</v>
      </c>
      <c r="AB22" s="3">
        <v>34.375</v>
      </c>
      <c r="AC22" s="3">
        <v>44.32</v>
      </c>
      <c r="AD22" s="3">
        <v>33.564999999999998</v>
      </c>
      <c r="AE22" s="44">
        <v>40.534999999999997</v>
      </c>
      <c r="AF22" s="44">
        <v>42.12</v>
      </c>
      <c r="AG22" s="108">
        <v>42.75</v>
      </c>
      <c r="AH22" s="19">
        <v>51084</v>
      </c>
      <c r="AI22" s="20">
        <v>54623</v>
      </c>
      <c r="AJ22" s="20">
        <v>179646</v>
      </c>
      <c r="AK22" s="20">
        <v>269002</v>
      </c>
      <c r="AL22" s="20">
        <v>207175</v>
      </c>
      <c r="AM22" s="20">
        <v>273633</v>
      </c>
      <c r="AN22" s="20">
        <v>333588</v>
      </c>
      <c r="AO22" s="152">
        <v>384095.41</v>
      </c>
      <c r="AP22" s="19">
        <v>3542</v>
      </c>
      <c r="AQ22" s="20">
        <v>2744</v>
      </c>
      <c r="AR22" s="20">
        <v>6780</v>
      </c>
      <c r="AS22" s="20">
        <v>15424</v>
      </c>
      <c r="AT22" s="20">
        <v>14365</v>
      </c>
      <c r="AU22" s="20">
        <v>23348.27</v>
      </c>
      <c r="AV22" s="20">
        <v>23814</v>
      </c>
      <c r="AW22" s="21">
        <v>40863.5</v>
      </c>
      <c r="AX22" s="254">
        <v>46770.42</v>
      </c>
      <c r="AY22" s="45">
        <v>6.9336778639104216E-2</v>
      </c>
      <c r="AZ22" s="46">
        <v>5.0235248887831131E-2</v>
      </c>
      <c r="BA22" s="46">
        <v>3.7740890417821714E-2</v>
      </c>
      <c r="BB22" s="46">
        <v>5.7337863659006255E-2</v>
      </c>
      <c r="BC22" s="46">
        <v>6.9337516592252929E-2</v>
      </c>
      <c r="BD22" s="46">
        <v>8.5326952524001132E-2</v>
      </c>
      <c r="BE22" s="46">
        <f t="shared" ref="BE22" si="51">AV22/AN22</f>
        <v>7.1387459980574844E-2</v>
      </c>
      <c r="BF22" s="153">
        <f t="shared" si="16"/>
        <v>0.10638893081278947</v>
      </c>
      <c r="BG22" s="2" t="s">
        <v>188</v>
      </c>
      <c r="BH22" s="48">
        <v>-1.9101529751273085</v>
      </c>
      <c r="BI22" s="48">
        <v>-1.2494358470009417</v>
      </c>
      <c r="BJ22" s="48">
        <v>1.9596973241184541</v>
      </c>
      <c r="BK22" s="48">
        <v>1.1999652933246674</v>
      </c>
      <c r="BL22" s="48">
        <v>1.5989435931748202</v>
      </c>
      <c r="BM22" s="48">
        <f>(BE22-BD22)*100</f>
        <v>-1.3939492543426288</v>
      </c>
      <c r="BN22" s="154">
        <f t="shared" si="47"/>
        <v>3.5001470832214623</v>
      </c>
      <c r="BO22" s="45">
        <v>6.2111801242236024E-2</v>
      </c>
      <c r="BP22" s="46">
        <v>0.135678391959799</v>
      </c>
      <c r="BQ22" s="46">
        <v>0.15625</v>
      </c>
      <c r="BR22" s="46">
        <v>0.31333333333333335</v>
      </c>
      <c r="BS22" s="46">
        <f t="shared" ref="BS22" si="52">V22/N22</f>
        <v>0.19047619047619047</v>
      </c>
      <c r="BT22" s="47">
        <f t="shared" si="40"/>
        <v>0.99354838709677418</v>
      </c>
      <c r="BU22" s="261">
        <f t="shared" si="41"/>
        <v>0</v>
      </c>
      <c r="BV22" s="261">
        <f t="shared" si="42"/>
        <v>0.32580645161290323</v>
      </c>
      <c r="BW22" s="261">
        <f t="shared" si="43"/>
        <v>1.3193548387096774</v>
      </c>
      <c r="BX22" s="261">
        <f t="shared" si="44"/>
        <v>1.4957264957265019E-2</v>
      </c>
      <c r="BY22" s="239">
        <f t="shared" si="45"/>
        <v>0.84523809523809523</v>
      </c>
      <c r="BZ22" s="45"/>
      <c r="CA22" s="47" t="s">
        <v>322</v>
      </c>
      <c r="CB22" s="45"/>
      <c r="CC22" s="301" t="s">
        <v>322</v>
      </c>
      <c r="CD22" s="325"/>
      <c r="CE22" s="127"/>
      <c r="CF22" s="127" t="s">
        <v>322</v>
      </c>
      <c r="CG22" s="301"/>
    </row>
    <row r="23" spans="1:85" x14ac:dyDescent="0.25">
      <c r="A23" s="12">
        <v>45</v>
      </c>
      <c r="B23" s="17" t="s">
        <v>22</v>
      </c>
      <c r="C23" s="2"/>
      <c r="D23" s="3"/>
      <c r="E23" s="3"/>
      <c r="F23" s="3"/>
      <c r="G23" s="3"/>
      <c r="H23" s="4"/>
      <c r="I23" s="6"/>
      <c r="J23" s="2"/>
      <c r="K23" s="3">
        <v>112</v>
      </c>
      <c r="L23" s="3">
        <v>304</v>
      </c>
      <c r="M23" s="3"/>
      <c r="N23" s="3"/>
      <c r="O23" s="104"/>
      <c r="P23" s="2"/>
      <c r="Q23" s="3"/>
      <c r="R23" s="3"/>
      <c r="S23" s="3">
        <v>65</v>
      </c>
      <c r="T23" s="3">
        <v>76</v>
      </c>
      <c r="U23" s="3"/>
      <c r="V23" s="3"/>
      <c r="W23" s="104"/>
      <c r="X23" s="245"/>
      <c r="Y23" s="6"/>
      <c r="Z23" s="2"/>
      <c r="AA23" s="3">
        <v>21.22</v>
      </c>
      <c r="AB23" s="3">
        <v>27.59</v>
      </c>
      <c r="AC23" s="3">
        <v>42.99</v>
      </c>
      <c r="AD23" s="3">
        <v>32.49</v>
      </c>
      <c r="AE23" s="44"/>
      <c r="AF23" s="44"/>
      <c r="AG23" s="108"/>
      <c r="AH23" s="19"/>
      <c r="AI23" s="20"/>
      <c r="AJ23" s="20"/>
      <c r="AK23" s="20">
        <v>3069</v>
      </c>
      <c r="AL23" s="20">
        <v>104521</v>
      </c>
      <c r="AM23" s="20"/>
      <c r="AN23" s="20"/>
      <c r="AO23" s="152"/>
      <c r="AP23" s="19"/>
      <c r="AQ23" s="20"/>
      <c r="AR23" s="20"/>
      <c r="AS23" s="20">
        <v>927</v>
      </c>
      <c r="AT23" s="20">
        <v>16903</v>
      </c>
      <c r="AU23" s="20"/>
      <c r="AV23" s="20"/>
      <c r="AW23" s="21"/>
      <c r="AX23" s="254"/>
      <c r="AY23" s="45"/>
      <c r="AZ23" s="46"/>
      <c r="BA23" s="46"/>
      <c r="BB23" s="46"/>
      <c r="BC23" s="46">
        <f>AT23/AL23</f>
        <v>0.16171869767797858</v>
      </c>
      <c r="BD23" s="46"/>
      <c r="BE23" s="46"/>
      <c r="BF23" s="153"/>
      <c r="BG23" s="2" t="s">
        <v>188</v>
      </c>
      <c r="BH23" s="48"/>
      <c r="BI23" s="48"/>
      <c r="BJ23" s="48"/>
      <c r="BK23" s="48"/>
      <c r="BL23" s="48"/>
      <c r="BM23" s="48"/>
      <c r="BN23" s="154"/>
      <c r="BO23" s="45"/>
      <c r="BP23" s="46">
        <f>S23/K23</f>
        <v>0.5803571428571429</v>
      </c>
      <c r="BQ23" s="46">
        <f>T23/L23</f>
        <v>0.25</v>
      </c>
      <c r="BR23" s="46"/>
      <c r="BS23" s="46"/>
      <c r="BT23" s="47"/>
      <c r="BU23" s="261"/>
      <c r="BV23" s="261"/>
      <c r="BW23" s="261"/>
      <c r="BX23" s="261"/>
      <c r="BY23" s="239"/>
      <c r="BZ23" s="45"/>
      <c r="CA23" s="47"/>
      <c r="CB23" s="45"/>
      <c r="CC23" s="301"/>
      <c r="CD23" s="325"/>
      <c r="CE23" s="127"/>
      <c r="CF23" s="127"/>
      <c r="CG23" s="301"/>
    </row>
    <row r="24" spans="1:85" s="24" customFormat="1" x14ac:dyDescent="0.25">
      <c r="A24" s="12">
        <v>46</v>
      </c>
      <c r="B24" s="17" t="s">
        <v>377</v>
      </c>
      <c r="C24" s="2">
        <v>22</v>
      </c>
      <c r="D24" s="3">
        <v>22</v>
      </c>
      <c r="E24" s="3">
        <v>22</v>
      </c>
      <c r="F24" s="3"/>
      <c r="G24" s="3">
        <v>24</v>
      </c>
      <c r="H24" s="4">
        <v>30</v>
      </c>
      <c r="I24" s="6">
        <v>30</v>
      </c>
      <c r="J24" s="2">
        <v>299</v>
      </c>
      <c r="K24" s="3">
        <v>330</v>
      </c>
      <c r="L24" s="3">
        <v>335</v>
      </c>
      <c r="M24" s="3"/>
      <c r="N24" s="3">
        <v>163</v>
      </c>
      <c r="O24" s="104">
        <v>156</v>
      </c>
      <c r="P24" s="2">
        <v>0</v>
      </c>
      <c r="Q24" s="3">
        <v>0</v>
      </c>
      <c r="R24" s="3">
        <v>2</v>
      </c>
      <c r="S24" s="3">
        <v>12</v>
      </c>
      <c r="T24" s="3">
        <v>12</v>
      </c>
      <c r="U24" s="3"/>
      <c r="V24" s="3">
        <v>39</v>
      </c>
      <c r="W24" s="104">
        <v>2</v>
      </c>
      <c r="X24" s="245">
        <v>30</v>
      </c>
      <c r="Y24" s="6">
        <v>46</v>
      </c>
      <c r="Z24" s="2" t="s">
        <v>229</v>
      </c>
      <c r="AA24" s="3" t="s">
        <v>230</v>
      </c>
      <c r="AB24" s="3" t="s">
        <v>231</v>
      </c>
      <c r="AC24" s="3" t="s">
        <v>231</v>
      </c>
      <c r="AD24" s="3" t="s">
        <v>231</v>
      </c>
      <c r="AE24" s="3"/>
      <c r="AF24" s="3">
        <v>33.68</v>
      </c>
      <c r="AG24" s="104">
        <v>33.68</v>
      </c>
      <c r="AH24" s="19">
        <v>124745</v>
      </c>
      <c r="AI24" s="20">
        <v>117222</v>
      </c>
      <c r="AJ24" s="20">
        <v>144003</v>
      </c>
      <c r="AK24" s="20">
        <v>205573</v>
      </c>
      <c r="AL24" s="20">
        <v>205962</v>
      </c>
      <c r="AM24" s="20"/>
      <c r="AN24" s="20">
        <v>190530</v>
      </c>
      <c r="AO24" s="152">
        <v>291838</v>
      </c>
      <c r="AP24" s="19">
        <v>12384</v>
      </c>
      <c r="AQ24" s="20">
        <v>10720</v>
      </c>
      <c r="AR24" s="20">
        <v>16670</v>
      </c>
      <c r="AS24" s="20">
        <v>27527</v>
      </c>
      <c r="AT24" s="20">
        <v>46826</v>
      </c>
      <c r="AU24" s="20"/>
      <c r="AV24" s="20">
        <v>14946</v>
      </c>
      <c r="AW24" s="21">
        <v>12604</v>
      </c>
      <c r="AX24" s="254">
        <v>82900</v>
      </c>
      <c r="AY24" s="45">
        <f>AP24/AH24</f>
        <v>9.9274520020842513E-2</v>
      </c>
      <c r="AZ24" s="46">
        <f>AQ24/AI24</f>
        <v>9.1450410332531443E-2</v>
      </c>
      <c r="BA24" s="46">
        <f>AR24/AJ24</f>
        <v>0.1157614771914474</v>
      </c>
      <c r="BB24" s="46">
        <f>AS24/AK24</f>
        <v>0.13390377140966955</v>
      </c>
      <c r="BC24" s="46">
        <f>AT24/AL24</f>
        <v>0.22735261844417903</v>
      </c>
      <c r="BD24" s="46"/>
      <c r="BE24" s="46">
        <f t="shared" ref="BE24:BF24" si="53">AV24/AN24</f>
        <v>7.8444339474098568E-2</v>
      </c>
      <c r="BF24" s="46">
        <f t="shared" si="53"/>
        <v>4.3188344218367723E-2</v>
      </c>
      <c r="BG24" s="2" t="s">
        <v>188</v>
      </c>
      <c r="BH24" s="48">
        <f>(AZ24-AY24)*100</f>
        <v>-0.78241096883110706</v>
      </c>
      <c r="BI24" s="48">
        <f>(BA24-AZ24)*100</f>
        <v>2.4311066858915957</v>
      </c>
      <c r="BJ24" s="48">
        <f>(BB24-BA24)*100</f>
        <v>1.8142294218222152</v>
      </c>
      <c r="BK24" s="48">
        <f>(BC24-BB24)*100</f>
        <v>9.3448847034509477</v>
      </c>
      <c r="BL24" s="48"/>
      <c r="BM24" s="48"/>
      <c r="BN24" s="154">
        <f t="shared" ref="BN24" si="54">(BF24-BE24)*100</f>
        <v>-3.5255995255730843</v>
      </c>
      <c r="BO24" s="45">
        <f>R24/J24</f>
        <v>6.688963210702341E-3</v>
      </c>
      <c r="BP24" s="46">
        <f>S24/K24</f>
        <v>3.6363636363636362E-2</v>
      </c>
      <c r="BQ24" s="46"/>
      <c r="BR24" s="46"/>
      <c r="BS24" s="46">
        <f t="shared" ref="BS24:BT24" si="55">V24/N24</f>
        <v>0.2392638036809816</v>
      </c>
      <c r="BT24" s="46">
        <f t="shared" si="55"/>
        <v>1.282051282051282E-2</v>
      </c>
      <c r="BU24" s="261">
        <f t="shared" ref="BU24" si="56">X24/O24</f>
        <v>0.19230769230769232</v>
      </c>
      <c r="BV24" s="261">
        <f t="shared" ref="BV24" si="57">Y24/O24</f>
        <v>0.29487179487179488</v>
      </c>
      <c r="BW24" s="261">
        <f t="shared" ref="BW24" si="58">(W24+X24+Y24)/O24</f>
        <v>0.5</v>
      </c>
      <c r="BX24" s="261">
        <f t="shared" ref="BX24" si="59">(AG24-AF24)/AF24</f>
        <v>0</v>
      </c>
      <c r="BY24" s="239">
        <f t="shared" ref="BY24" si="60">(O24-N24)/N24</f>
        <v>-4.2944785276073622E-2</v>
      </c>
      <c r="BZ24" s="45"/>
      <c r="CA24" s="47"/>
      <c r="CB24" s="45"/>
      <c r="CC24" s="4" t="s">
        <v>322</v>
      </c>
      <c r="CD24" s="329"/>
      <c r="CE24" s="3" t="s">
        <v>322</v>
      </c>
      <c r="CF24" s="3"/>
      <c r="CG24" s="4" t="s">
        <v>322</v>
      </c>
    </row>
    <row r="25" spans="1:85" x14ac:dyDescent="0.25">
      <c r="A25" s="12">
        <v>47</v>
      </c>
      <c r="B25" s="17" t="s">
        <v>23</v>
      </c>
      <c r="C25" s="2"/>
      <c r="D25" s="3"/>
      <c r="E25" s="3"/>
      <c r="F25" s="3">
        <v>8</v>
      </c>
      <c r="G25" s="3">
        <v>8</v>
      </c>
      <c r="H25" s="4">
        <v>14</v>
      </c>
      <c r="I25" s="6">
        <v>51</v>
      </c>
      <c r="J25" s="2"/>
      <c r="K25" s="3"/>
      <c r="L25" s="3"/>
      <c r="M25" s="3">
        <v>660</v>
      </c>
      <c r="N25" s="3">
        <v>651</v>
      </c>
      <c r="O25" s="104">
        <v>847</v>
      </c>
      <c r="P25" s="2"/>
      <c r="Q25" s="3"/>
      <c r="R25" s="3"/>
      <c r="S25" s="3"/>
      <c r="T25" s="3"/>
      <c r="U25" s="3">
        <v>53</v>
      </c>
      <c r="V25" s="3">
        <v>64</v>
      </c>
      <c r="W25" s="104">
        <v>66</v>
      </c>
      <c r="X25" s="245">
        <v>0</v>
      </c>
      <c r="Y25" s="6">
        <v>0</v>
      </c>
      <c r="Z25" s="2"/>
      <c r="AA25" s="3"/>
      <c r="AB25" s="3"/>
      <c r="AC25" s="3"/>
      <c r="AD25" s="3"/>
      <c r="AE25" s="44">
        <v>39.82</v>
      </c>
      <c r="AF25" s="44">
        <v>39.82</v>
      </c>
      <c r="AG25" s="108">
        <v>39.82</v>
      </c>
      <c r="AH25" s="19"/>
      <c r="AI25" s="20"/>
      <c r="AJ25" s="20"/>
      <c r="AK25" s="20"/>
      <c r="AL25" s="20"/>
      <c r="AM25" s="20">
        <v>873348</v>
      </c>
      <c r="AN25" s="20">
        <v>820772</v>
      </c>
      <c r="AO25" s="152">
        <v>942806</v>
      </c>
      <c r="AP25" s="19"/>
      <c r="AQ25" s="20"/>
      <c r="AR25" s="20"/>
      <c r="AS25" s="20"/>
      <c r="AT25" s="20"/>
      <c r="AU25" s="20">
        <v>67702</v>
      </c>
      <c r="AV25" s="20">
        <v>66726</v>
      </c>
      <c r="AW25" s="21">
        <v>71166</v>
      </c>
      <c r="AX25" s="254">
        <v>162595</v>
      </c>
      <c r="AY25" s="45"/>
      <c r="AZ25" s="46"/>
      <c r="BA25" s="46"/>
      <c r="BB25" s="46"/>
      <c r="BC25" s="46"/>
      <c r="BD25" s="46">
        <f t="shared" ref="BD25:BE29" si="61">AU25/AM25</f>
        <v>7.7520072181993888E-2</v>
      </c>
      <c r="BE25" s="46">
        <f t="shared" ref="BE25:BF29" si="62">AV25/AN25</f>
        <v>8.1296632926074475E-2</v>
      </c>
      <c r="BF25" s="153">
        <f t="shared" si="62"/>
        <v>7.5483185300051117E-2</v>
      </c>
      <c r="BG25" s="2" t="s">
        <v>188</v>
      </c>
      <c r="BH25" s="48"/>
      <c r="BI25" s="48"/>
      <c r="BJ25" s="48"/>
      <c r="BK25" s="48"/>
      <c r="BL25" s="48"/>
      <c r="BM25" s="48">
        <f>(BE25-BD25)*100</f>
        <v>0.37765607440805871</v>
      </c>
      <c r="BN25" s="154">
        <f t="shared" si="47"/>
        <v>-0.58134476260233581</v>
      </c>
      <c r="BO25" s="45"/>
      <c r="BP25" s="46"/>
      <c r="BQ25" s="46"/>
      <c r="BR25" s="46">
        <f>U25/M25</f>
        <v>8.0303030303030307E-2</v>
      </c>
      <c r="BS25" s="46">
        <f t="shared" ref="BS25:BS26" si="63">V25/N25</f>
        <v>9.8310291858678955E-2</v>
      </c>
      <c r="BT25" s="47">
        <f t="shared" si="40"/>
        <v>7.792207792207792E-2</v>
      </c>
      <c r="BU25" s="261">
        <f t="shared" si="41"/>
        <v>0</v>
      </c>
      <c r="BV25" s="261">
        <f t="shared" si="42"/>
        <v>0</v>
      </c>
      <c r="BW25" s="261">
        <f t="shared" si="43"/>
        <v>7.792207792207792E-2</v>
      </c>
      <c r="BX25" s="261">
        <f t="shared" si="44"/>
        <v>0</v>
      </c>
      <c r="BY25" s="239">
        <f t="shared" si="45"/>
        <v>0.30107526881720431</v>
      </c>
      <c r="BZ25" s="45" t="s">
        <v>322</v>
      </c>
      <c r="CA25" s="47"/>
      <c r="CB25" s="45"/>
      <c r="CC25" s="301"/>
      <c r="CD25" s="325"/>
      <c r="CE25" s="127" t="s">
        <v>322</v>
      </c>
      <c r="CF25" s="127" t="s">
        <v>322</v>
      </c>
      <c r="CG25" s="301"/>
    </row>
    <row r="26" spans="1:85" x14ac:dyDescent="0.25">
      <c r="A26" s="12">
        <v>50</v>
      </c>
      <c r="B26" s="17" t="s">
        <v>363</v>
      </c>
      <c r="C26" s="2">
        <v>0</v>
      </c>
      <c r="D26" s="3">
        <v>2</v>
      </c>
      <c r="E26" s="3">
        <v>6</v>
      </c>
      <c r="F26" s="3">
        <v>6</v>
      </c>
      <c r="G26" s="3">
        <v>6</v>
      </c>
      <c r="H26" s="4">
        <v>8</v>
      </c>
      <c r="I26" s="6">
        <v>72</v>
      </c>
      <c r="J26" s="2">
        <v>230</v>
      </c>
      <c r="K26" s="3">
        <v>373</v>
      </c>
      <c r="L26" s="3">
        <v>393</v>
      </c>
      <c r="M26" s="3">
        <v>442</v>
      </c>
      <c r="N26" s="3">
        <v>405</v>
      </c>
      <c r="O26" s="104">
        <v>429</v>
      </c>
      <c r="P26" s="2">
        <v>68</v>
      </c>
      <c r="Q26" s="3">
        <v>67</v>
      </c>
      <c r="R26" s="3">
        <v>21</v>
      </c>
      <c r="S26" s="3">
        <v>10</v>
      </c>
      <c r="T26" s="3">
        <v>8</v>
      </c>
      <c r="U26" s="3">
        <v>0</v>
      </c>
      <c r="V26" s="3">
        <v>7</v>
      </c>
      <c r="W26" s="104">
        <v>3</v>
      </c>
      <c r="X26" s="245">
        <v>116</v>
      </c>
      <c r="Y26" s="6">
        <v>123</v>
      </c>
      <c r="Z26" s="5">
        <v>29.5</v>
      </c>
      <c r="AA26" s="44">
        <v>34.75</v>
      </c>
      <c r="AB26" s="44">
        <v>37.5</v>
      </c>
      <c r="AC26" s="44">
        <v>36.5</v>
      </c>
      <c r="AD26" s="44">
        <v>35</v>
      </c>
      <c r="AE26" s="44">
        <v>35</v>
      </c>
      <c r="AF26" s="44">
        <v>35</v>
      </c>
      <c r="AG26" s="108">
        <v>35</v>
      </c>
      <c r="AH26" s="19">
        <v>370705</v>
      </c>
      <c r="AI26" s="20">
        <v>333560</v>
      </c>
      <c r="AJ26" s="20">
        <v>346895</v>
      </c>
      <c r="AK26" s="20">
        <v>474536</v>
      </c>
      <c r="AL26" s="20">
        <v>515698</v>
      </c>
      <c r="AM26" s="20">
        <v>453675</v>
      </c>
      <c r="AN26" s="20">
        <v>479327</v>
      </c>
      <c r="AO26" s="152">
        <v>458576</v>
      </c>
      <c r="AP26" s="19">
        <v>81431</v>
      </c>
      <c r="AQ26" s="20">
        <v>72562</v>
      </c>
      <c r="AR26" s="20">
        <v>10000</v>
      </c>
      <c r="AS26" s="20">
        <v>36455</v>
      </c>
      <c r="AT26" s="20">
        <v>35621</v>
      </c>
      <c r="AU26" s="20">
        <v>16784</v>
      </c>
      <c r="AV26" s="20">
        <v>24433.37</v>
      </c>
      <c r="AW26" s="21">
        <v>19000</v>
      </c>
      <c r="AX26" s="254">
        <v>177216.77</v>
      </c>
      <c r="AY26" s="45">
        <f t="shared" ref="AY26:BC26" si="64">AP26/AH26</f>
        <v>0.21966523246247016</v>
      </c>
      <c r="AZ26" s="46">
        <f t="shared" si="64"/>
        <v>0.21753807410960546</v>
      </c>
      <c r="BA26" s="46">
        <f t="shared" si="64"/>
        <v>2.8827166721918738E-2</v>
      </c>
      <c r="BB26" s="46">
        <f t="shared" si="64"/>
        <v>7.6822411787514547E-2</v>
      </c>
      <c r="BC26" s="46">
        <f t="shared" si="64"/>
        <v>6.9073372400125649E-2</v>
      </c>
      <c r="BD26" s="46">
        <f t="shared" si="61"/>
        <v>3.6995646663360332E-2</v>
      </c>
      <c r="BE26" s="46">
        <f t="shared" si="62"/>
        <v>5.0974324417360169E-2</v>
      </c>
      <c r="BF26" s="153">
        <f t="shared" si="62"/>
        <v>4.1432608771501345E-2</v>
      </c>
      <c r="BG26" s="2" t="s">
        <v>188</v>
      </c>
      <c r="BH26" s="48">
        <f t="shared" ref="BH26:BM26" si="65">(AZ26-AY26)*100</f>
        <v>-0.21271583528646998</v>
      </c>
      <c r="BI26" s="48">
        <f t="shared" si="65"/>
        <v>-18.871090738768672</v>
      </c>
      <c r="BJ26" s="48">
        <f t="shared" si="65"/>
        <v>4.7995245065595808</v>
      </c>
      <c r="BK26" s="48">
        <f t="shared" si="65"/>
        <v>-0.77490393873888985</v>
      </c>
      <c r="BL26" s="48">
        <f t="shared" si="65"/>
        <v>-3.2077725736765315</v>
      </c>
      <c r="BM26" s="48">
        <f t="shared" si="65"/>
        <v>1.3978677753999837</v>
      </c>
      <c r="BN26" s="154">
        <f t="shared" si="47"/>
        <v>-0.95417156458588237</v>
      </c>
      <c r="BO26" s="45">
        <f t="shared" ref="BO26:BQ26" si="66">R26/J26</f>
        <v>9.1304347826086957E-2</v>
      </c>
      <c r="BP26" s="46">
        <f t="shared" si="66"/>
        <v>2.6809651474530832E-2</v>
      </c>
      <c r="BQ26" s="46">
        <f t="shared" si="66"/>
        <v>2.0356234096692113E-2</v>
      </c>
      <c r="BR26" s="46">
        <f>U26/M26</f>
        <v>0</v>
      </c>
      <c r="BS26" s="46">
        <f t="shared" si="63"/>
        <v>1.7283950617283949E-2</v>
      </c>
      <c r="BT26" s="47">
        <f t="shared" si="40"/>
        <v>6.993006993006993E-3</v>
      </c>
      <c r="BU26" s="261">
        <f t="shared" si="41"/>
        <v>0.2703962703962704</v>
      </c>
      <c r="BV26" s="261">
        <f t="shared" si="42"/>
        <v>0.28671328671328672</v>
      </c>
      <c r="BW26" s="261">
        <f t="shared" si="43"/>
        <v>0.5641025641025641</v>
      </c>
      <c r="BX26" s="261">
        <f t="shared" si="44"/>
        <v>0</v>
      </c>
      <c r="BY26" s="239">
        <f t="shared" si="45"/>
        <v>5.9259259259259262E-2</v>
      </c>
      <c r="BZ26" s="45" t="s">
        <v>322</v>
      </c>
      <c r="CA26" s="47"/>
      <c r="CB26" s="45" t="s">
        <v>322</v>
      </c>
      <c r="CC26" s="301"/>
      <c r="CD26" s="325"/>
      <c r="CE26" s="127" t="s">
        <v>322</v>
      </c>
      <c r="CF26" s="127"/>
      <c r="CG26" s="301" t="s">
        <v>322</v>
      </c>
    </row>
    <row r="27" spans="1:85" x14ac:dyDescent="0.25">
      <c r="A27" s="12">
        <v>52</v>
      </c>
      <c r="B27" s="17" t="s">
        <v>256</v>
      </c>
      <c r="C27" s="2"/>
      <c r="D27" s="3"/>
      <c r="E27" s="3"/>
      <c r="F27" s="3">
        <v>4</v>
      </c>
      <c r="G27" s="3"/>
      <c r="H27" s="4">
        <v>4</v>
      </c>
      <c r="I27" s="6">
        <v>59</v>
      </c>
      <c r="J27" s="2"/>
      <c r="K27" s="3"/>
      <c r="L27" s="3"/>
      <c r="M27" s="3">
        <v>922</v>
      </c>
      <c r="N27" s="3"/>
      <c r="O27" s="104">
        <v>324</v>
      </c>
      <c r="P27" s="2"/>
      <c r="Q27" s="3"/>
      <c r="R27" s="3"/>
      <c r="S27" s="3"/>
      <c r="T27" s="3"/>
      <c r="U27" s="3">
        <v>315</v>
      </c>
      <c r="V27" s="3"/>
      <c r="W27" s="104">
        <v>9</v>
      </c>
      <c r="X27" s="245">
        <v>26</v>
      </c>
      <c r="Y27" s="6">
        <v>80</v>
      </c>
      <c r="Z27" s="2"/>
      <c r="AA27" s="3"/>
      <c r="AB27" s="3"/>
      <c r="AC27" s="3"/>
      <c r="AD27" s="3"/>
      <c r="AE27" s="44">
        <v>44.55</v>
      </c>
      <c r="AF27" s="44"/>
      <c r="AG27" s="108">
        <v>49.14</v>
      </c>
      <c r="AH27" s="19"/>
      <c r="AI27" s="20"/>
      <c r="AJ27" s="20"/>
      <c r="AK27" s="20"/>
      <c r="AL27" s="20"/>
      <c r="AM27" s="20">
        <v>740672</v>
      </c>
      <c r="AN27" s="20"/>
      <c r="AO27" s="152">
        <v>900624.13</v>
      </c>
      <c r="AP27" s="19"/>
      <c r="AQ27" s="20"/>
      <c r="AR27" s="20"/>
      <c r="AS27" s="20"/>
      <c r="AT27" s="20"/>
      <c r="AU27" s="20">
        <v>64239</v>
      </c>
      <c r="AV27" s="20"/>
      <c r="AW27" s="21">
        <v>60402.21</v>
      </c>
      <c r="AX27" s="254">
        <v>254759.58</v>
      </c>
      <c r="AY27" s="45"/>
      <c r="AZ27" s="46"/>
      <c r="BA27" s="46"/>
      <c r="BB27" s="46"/>
      <c r="BC27" s="46"/>
      <c r="BD27" s="46">
        <f t="shared" si="61"/>
        <v>8.6730698608830897E-2</v>
      </c>
      <c r="BE27" s="46"/>
      <c r="BF27" s="153">
        <f t="shared" si="62"/>
        <v>6.706705715291017E-2</v>
      </c>
      <c r="BG27" s="2" t="s">
        <v>188</v>
      </c>
      <c r="BH27" s="48"/>
      <c r="BI27" s="48"/>
      <c r="BJ27" s="48"/>
      <c r="BK27" s="48"/>
      <c r="BL27" s="48"/>
      <c r="BM27" s="48"/>
      <c r="BN27" s="154"/>
      <c r="BO27" s="45"/>
      <c r="BP27" s="46"/>
      <c r="BQ27" s="46"/>
      <c r="BR27" s="46">
        <f>U27/M27</f>
        <v>0.34164859002169196</v>
      </c>
      <c r="BS27" s="46"/>
      <c r="BT27" s="47">
        <f t="shared" si="40"/>
        <v>2.7777777777777776E-2</v>
      </c>
      <c r="BU27" s="261">
        <f t="shared" si="41"/>
        <v>8.0246913580246909E-2</v>
      </c>
      <c r="BV27" s="261">
        <f t="shared" si="42"/>
        <v>0.24691358024691357</v>
      </c>
      <c r="BW27" s="261">
        <f t="shared" si="43"/>
        <v>0.35493827160493829</v>
      </c>
      <c r="BX27" s="261"/>
      <c r="BY27" s="239"/>
      <c r="BZ27" s="45" t="s">
        <v>322</v>
      </c>
      <c r="CA27" s="47"/>
      <c r="CB27" s="45"/>
      <c r="CC27" s="301"/>
      <c r="CD27" s="325" t="s">
        <v>322</v>
      </c>
      <c r="CE27" s="127"/>
      <c r="CF27" s="127" t="s">
        <v>322</v>
      </c>
      <c r="CG27" s="301"/>
    </row>
    <row r="28" spans="1:85" s="24" customFormat="1" x14ac:dyDescent="0.25">
      <c r="A28" s="12">
        <v>52</v>
      </c>
      <c r="B28" s="17" t="s">
        <v>219</v>
      </c>
      <c r="C28" s="2">
        <v>5</v>
      </c>
      <c r="D28" s="3">
        <v>5</v>
      </c>
      <c r="E28" s="3">
        <v>6</v>
      </c>
      <c r="F28" s="3">
        <v>75</v>
      </c>
      <c r="G28" s="3"/>
      <c r="H28" s="4">
        <v>71</v>
      </c>
      <c r="I28" s="6">
        <v>7</v>
      </c>
      <c r="J28" s="2"/>
      <c r="K28" s="3">
        <v>78</v>
      </c>
      <c r="L28" s="3">
        <v>61</v>
      </c>
      <c r="M28" s="3">
        <v>69</v>
      </c>
      <c r="N28" s="3"/>
      <c r="O28" s="104">
        <v>300</v>
      </c>
      <c r="P28" s="2"/>
      <c r="Q28" s="3"/>
      <c r="R28" s="3"/>
      <c r="S28" s="3">
        <v>0</v>
      </c>
      <c r="T28" s="3">
        <v>17</v>
      </c>
      <c r="U28" s="3">
        <v>15</v>
      </c>
      <c r="V28" s="3"/>
      <c r="W28" s="104">
        <v>19</v>
      </c>
      <c r="X28" s="245">
        <v>36</v>
      </c>
      <c r="Y28" s="6">
        <v>12</v>
      </c>
      <c r="Z28" s="2">
        <v>28.98</v>
      </c>
      <c r="AA28" s="3">
        <v>30.95</v>
      </c>
      <c r="AB28" s="3">
        <v>40.409999999999997</v>
      </c>
      <c r="AC28" s="3">
        <v>40.82</v>
      </c>
      <c r="AD28" s="3">
        <v>42.15</v>
      </c>
      <c r="AE28" s="44">
        <v>42.96</v>
      </c>
      <c r="AF28" s="44"/>
      <c r="AG28" s="108">
        <v>46.71</v>
      </c>
      <c r="AH28" s="19">
        <v>394136</v>
      </c>
      <c r="AI28" s="20">
        <v>344759</v>
      </c>
      <c r="AJ28" s="20">
        <v>439568</v>
      </c>
      <c r="AK28" s="20">
        <v>579318</v>
      </c>
      <c r="AL28" s="20">
        <v>457257</v>
      </c>
      <c r="AM28" s="20">
        <v>500051.61</v>
      </c>
      <c r="AN28" s="20"/>
      <c r="AO28" s="152">
        <v>570662</v>
      </c>
      <c r="AP28" s="19">
        <v>2339</v>
      </c>
      <c r="AQ28" s="20">
        <v>-757</v>
      </c>
      <c r="AR28" s="20">
        <v>12264</v>
      </c>
      <c r="AS28" s="20">
        <v>32441</v>
      </c>
      <c r="AT28" s="20">
        <v>-2434</v>
      </c>
      <c r="AU28" s="20">
        <v>13741.28</v>
      </c>
      <c r="AV28" s="20"/>
      <c r="AW28" s="21">
        <v>19426</v>
      </c>
      <c r="AX28" s="254">
        <v>71588</v>
      </c>
      <c r="AY28" s="45">
        <f>AP28/AH28</f>
        <v>5.9344997665780339E-3</v>
      </c>
      <c r="AZ28" s="46">
        <f>AQ28/AI28</f>
        <v>-2.1957367320360019E-3</v>
      </c>
      <c r="BA28" s="46">
        <f>AR28/AJ28</f>
        <v>2.7900120117933972E-2</v>
      </c>
      <c r="BB28" s="46">
        <f>AS28/AK28</f>
        <v>5.599860525652578E-2</v>
      </c>
      <c r="BC28" s="46">
        <f>AT28/AL28</f>
        <v>-5.3230459019763506E-3</v>
      </c>
      <c r="BD28" s="46">
        <f t="shared" si="61"/>
        <v>2.7479723542935899E-2</v>
      </c>
      <c r="BE28" s="46"/>
      <c r="BF28" s="153">
        <f t="shared" si="62"/>
        <v>3.4041166224490153E-2</v>
      </c>
      <c r="BG28" s="2"/>
      <c r="BH28" s="48">
        <f>(AZ28-AY28)*100</f>
        <v>-0.81302364986140363</v>
      </c>
      <c r="BI28" s="48">
        <f>(BA28-AZ28)*100</f>
        <v>3.0095856849969973</v>
      </c>
      <c r="BJ28" s="48">
        <f>(BB28-BA28)*100</f>
        <v>2.8098485138591807</v>
      </c>
      <c r="BK28" s="48">
        <f>(BC28-BB28)*100</f>
        <v>-6.1321651158502135</v>
      </c>
      <c r="BL28" s="48">
        <f>(BD28-BC28)*100</f>
        <v>3.280276944491225</v>
      </c>
      <c r="BM28" s="48"/>
      <c r="BN28" s="154"/>
      <c r="BO28" s="45"/>
      <c r="BP28" s="46">
        <f t="shared" ref="BP28:BQ29" si="67">S28/K28</f>
        <v>0</v>
      </c>
      <c r="BQ28" s="46">
        <f t="shared" si="67"/>
        <v>0.27868852459016391</v>
      </c>
      <c r="BR28" s="46">
        <f>U28/M28</f>
        <v>0.21739130434782608</v>
      </c>
      <c r="BS28" s="46"/>
      <c r="BT28" s="47">
        <f t="shared" si="40"/>
        <v>6.3333333333333339E-2</v>
      </c>
      <c r="BU28" s="261">
        <f t="shared" si="41"/>
        <v>0.12</v>
      </c>
      <c r="BV28" s="261">
        <f t="shared" si="42"/>
        <v>0.04</v>
      </c>
      <c r="BW28" s="261">
        <f t="shared" si="43"/>
        <v>0.22333333333333333</v>
      </c>
      <c r="BX28" s="261"/>
      <c r="BY28" s="239"/>
      <c r="BZ28" s="45"/>
      <c r="CA28" s="47"/>
      <c r="CB28" s="45"/>
      <c r="CC28" s="305"/>
      <c r="CD28" s="331" t="s">
        <v>322</v>
      </c>
      <c r="CE28" s="3"/>
      <c r="CF28" s="3" t="s">
        <v>322</v>
      </c>
      <c r="CG28" s="305"/>
    </row>
    <row r="29" spans="1:85" s="24" customFormat="1" x14ac:dyDescent="0.25">
      <c r="A29" s="12">
        <v>53</v>
      </c>
      <c r="B29" s="17" t="s">
        <v>379</v>
      </c>
      <c r="C29" s="2">
        <v>41</v>
      </c>
      <c r="D29" s="3">
        <v>41</v>
      </c>
      <c r="E29" s="3">
        <v>41</v>
      </c>
      <c r="F29" s="3">
        <v>41</v>
      </c>
      <c r="G29" s="3">
        <v>0</v>
      </c>
      <c r="H29" s="4">
        <v>6</v>
      </c>
      <c r="I29" s="6">
        <v>41</v>
      </c>
      <c r="J29" s="2">
        <v>1062</v>
      </c>
      <c r="K29" s="3">
        <v>1020</v>
      </c>
      <c r="L29" s="3">
        <v>990</v>
      </c>
      <c r="M29" s="3">
        <v>1006</v>
      </c>
      <c r="N29" s="3">
        <v>1330</v>
      </c>
      <c r="O29" s="104">
        <v>477</v>
      </c>
      <c r="P29" s="2">
        <v>2</v>
      </c>
      <c r="Q29" s="3">
        <v>0</v>
      </c>
      <c r="R29" s="3">
        <v>0</v>
      </c>
      <c r="S29" s="3">
        <v>0</v>
      </c>
      <c r="T29" s="3">
        <v>1</v>
      </c>
      <c r="U29" s="3">
        <v>25</v>
      </c>
      <c r="V29" s="3">
        <v>7</v>
      </c>
      <c r="W29" s="104">
        <v>16</v>
      </c>
      <c r="X29" s="245">
        <v>68</v>
      </c>
      <c r="Y29" s="6">
        <v>157</v>
      </c>
      <c r="Z29" s="2" t="s">
        <v>142</v>
      </c>
      <c r="AA29" s="3" t="s">
        <v>76</v>
      </c>
      <c r="AB29" s="3"/>
      <c r="AC29" s="3"/>
      <c r="AD29" s="3"/>
      <c r="AE29" s="44">
        <v>42.29</v>
      </c>
      <c r="AF29" s="44">
        <v>44.88</v>
      </c>
      <c r="AG29" s="108">
        <v>52.92</v>
      </c>
      <c r="AH29" s="19"/>
      <c r="AI29" s="20"/>
      <c r="AJ29" s="20"/>
      <c r="AK29" s="20"/>
      <c r="AL29" s="20">
        <v>4316541</v>
      </c>
      <c r="AM29" s="20">
        <v>629736</v>
      </c>
      <c r="AN29" s="20">
        <v>692410.66</v>
      </c>
      <c r="AO29" s="152">
        <v>729588</v>
      </c>
      <c r="AP29" s="19"/>
      <c r="AQ29" s="20"/>
      <c r="AR29" s="20"/>
      <c r="AS29" s="20"/>
      <c r="AT29" s="20">
        <v>135203</v>
      </c>
      <c r="AU29" s="20">
        <v>172518</v>
      </c>
      <c r="AV29" s="20">
        <v>250416.27</v>
      </c>
      <c r="AW29" s="21">
        <v>64734</v>
      </c>
      <c r="AX29" s="254">
        <v>280002</v>
      </c>
      <c r="AY29" s="45"/>
      <c r="AZ29" s="46"/>
      <c r="BA29" s="46"/>
      <c r="BB29" s="46"/>
      <c r="BC29" s="46">
        <f>AT29/AL29</f>
        <v>3.1322070148296979E-2</v>
      </c>
      <c r="BD29" s="46">
        <f t="shared" si="61"/>
        <v>0.27395289454628607</v>
      </c>
      <c r="BE29" s="46">
        <f t="shared" si="61"/>
        <v>0.36165860011456202</v>
      </c>
      <c r="BF29" s="153">
        <f t="shared" si="62"/>
        <v>8.8726788269543902E-2</v>
      </c>
      <c r="BG29" s="2" t="s">
        <v>188</v>
      </c>
      <c r="BH29" s="48"/>
      <c r="BI29" s="48"/>
      <c r="BJ29" s="48"/>
      <c r="BK29" s="48"/>
      <c r="BL29" s="48">
        <f>(BD29-BC29)*100</f>
        <v>24.263082439798911</v>
      </c>
      <c r="BM29" s="48">
        <f>(BE29-BD29)*100</f>
        <v>8.7705705568275949</v>
      </c>
      <c r="BN29" s="154">
        <f t="shared" ref="BN29" si="68">(BF29-BE29)*100</f>
        <v>-27.293181184501812</v>
      </c>
      <c r="BO29" s="45">
        <f t="shared" ref="BO29" si="69">R29/J29</f>
        <v>0</v>
      </c>
      <c r="BP29" s="46">
        <f t="shared" si="67"/>
        <v>0</v>
      </c>
      <c r="BQ29" s="46">
        <f t="shared" si="67"/>
        <v>1.0101010101010101E-3</v>
      </c>
      <c r="BR29" s="46">
        <f>U29/M29</f>
        <v>2.4850894632206761E-2</v>
      </c>
      <c r="BS29" s="46">
        <f>V29/N29</f>
        <v>5.263157894736842E-3</v>
      </c>
      <c r="BT29" s="47">
        <f t="shared" si="40"/>
        <v>3.3542976939203356E-2</v>
      </c>
      <c r="BU29" s="261">
        <f t="shared" si="41"/>
        <v>0.14255765199161424</v>
      </c>
      <c r="BV29" s="261">
        <f t="shared" si="42"/>
        <v>0.32914046121593293</v>
      </c>
      <c r="BW29" s="261">
        <f t="shared" si="43"/>
        <v>0.50524109014675056</v>
      </c>
      <c r="BX29" s="261">
        <f t="shared" ref="BX29" si="70">(AG29-AF29)/AF29</f>
        <v>0.17914438502673793</v>
      </c>
      <c r="BY29" s="239">
        <f t="shared" ref="BY29" si="71">(O29-N29)/N29</f>
        <v>-0.64135338345864656</v>
      </c>
      <c r="BZ29" s="45"/>
      <c r="CA29" s="47" t="s">
        <v>322</v>
      </c>
      <c r="CB29" s="45" t="s">
        <v>322</v>
      </c>
      <c r="CC29" s="305"/>
      <c r="CD29" s="331" t="s">
        <v>322</v>
      </c>
      <c r="CE29" s="3"/>
      <c r="CF29" s="3" t="s">
        <v>322</v>
      </c>
      <c r="CG29" s="305"/>
    </row>
    <row r="30" spans="1:85" x14ac:dyDescent="0.25">
      <c r="A30" s="12">
        <v>55</v>
      </c>
      <c r="B30" s="17" t="s">
        <v>364</v>
      </c>
      <c r="C30" s="2">
        <v>64</v>
      </c>
      <c r="D30" s="3">
        <v>64</v>
      </c>
      <c r="E30" s="3">
        <v>64</v>
      </c>
      <c r="F30" s="3"/>
      <c r="G30" s="3">
        <v>3</v>
      </c>
      <c r="H30" s="4">
        <v>4</v>
      </c>
      <c r="I30" s="6">
        <v>85</v>
      </c>
      <c r="J30" s="2">
        <v>39</v>
      </c>
      <c r="K30" s="3">
        <v>120</v>
      </c>
      <c r="L30" s="3">
        <v>248</v>
      </c>
      <c r="M30" s="3"/>
      <c r="N30" s="3">
        <v>237</v>
      </c>
      <c r="O30" s="104">
        <v>328</v>
      </c>
      <c r="P30" s="2">
        <v>43</v>
      </c>
      <c r="Q30" s="3">
        <v>10</v>
      </c>
      <c r="R30" s="3">
        <v>41</v>
      </c>
      <c r="S30" s="3">
        <v>77</v>
      </c>
      <c r="T30" s="3">
        <v>33</v>
      </c>
      <c r="U30" s="3"/>
      <c r="V30" s="3">
        <v>47</v>
      </c>
      <c r="W30" s="104">
        <v>53</v>
      </c>
      <c r="X30" s="245">
        <v>0</v>
      </c>
      <c r="Y30" s="6">
        <v>60</v>
      </c>
      <c r="Z30" s="2">
        <v>24.380000000000003</v>
      </c>
      <c r="AA30" s="3">
        <v>25.23</v>
      </c>
      <c r="AB30" s="3">
        <v>33.270000000000003</v>
      </c>
      <c r="AC30" s="3">
        <v>39.369999999999997</v>
      </c>
      <c r="AD30" s="3">
        <v>39.369999999999997</v>
      </c>
      <c r="AE30" s="44"/>
      <c r="AF30" s="44">
        <v>39.369999999999997</v>
      </c>
      <c r="AG30" s="108">
        <v>39.369999999999997</v>
      </c>
      <c r="AH30" s="19">
        <v>487093</v>
      </c>
      <c r="AI30" s="20">
        <v>440277</v>
      </c>
      <c r="AJ30" s="20">
        <v>561892</v>
      </c>
      <c r="AK30" s="20">
        <v>717571</v>
      </c>
      <c r="AL30" s="20">
        <v>796180</v>
      </c>
      <c r="AM30" s="20"/>
      <c r="AN30" s="20">
        <v>637791.48</v>
      </c>
      <c r="AO30" s="152">
        <v>643142</v>
      </c>
      <c r="AP30" s="19">
        <v>31157</v>
      </c>
      <c r="AQ30" s="20">
        <v>21580</v>
      </c>
      <c r="AR30" s="20">
        <v>26150</v>
      </c>
      <c r="AS30" s="20">
        <v>46562</v>
      </c>
      <c r="AT30" s="20">
        <v>80026</v>
      </c>
      <c r="AU30" s="20"/>
      <c r="AV30" s="20">
        <v>86975</v>
      </c>
      <c r="AW30" s="21">
        <v>25498</v>
      </c>
      <c r="AX30" s="254">
        <v>103235</v>
      </c>
      <c r="AY30" s="45">
        <v>6.3965197611133812E-2</v>
      </c>
      <c r="AZ30" s="46">
        <v>4.9014597628311271E-2</v>
      </c>
      <c r="BA30" s="46">
        <v>4.6539192585051931E-2</v>
      </c>
      <c r="BB30" s="46">
        <v>6.4888352511458802E-2</v>
      </c>
      <c r="BC30" s="46">
        <v>0.10051244693411038</v>
      </c>
      <c r="BD30" s="46"/>
      <c r="BE30" s="46">
        <v>0.13636902142374183</v>
      </c>
      <c r="BF30" s="153">
        <v>3.9645987977771628E-2</v>
      </c>
      <c r="BG30" s="2" t="s">
        <v>188</v>
      </c>
      <c r="BH30" s="48">
        <v>-1.4950599982822541</v>
      </c>
      <c r="BI30" s="48">
        <v>-0.24754050432593405</v>
      </c>
      <c r="BJ30" s="48">
        <v>1.8349159926406871</v>
      </c>
      <c r="BK30" s="48">
        <v>3.5624094422651575</v>
      </c>
      <c r="BL30" s="48"/>
      <c r="BM30" s="48"/>
      <c r="BN30" s="154">
        <v>-9.6723033445970188</v>
      </c>
      <c r="BO30" s="45">
        <v>1.0512820512820513</v>
      </c>
      <c r="BP30" s="46">
        <v>0.64166666666666672</v>
      </c>
      <c r="BQ30" s="46">
        <v>0.13306451612903225</v>
      </c>
      <c r="BR30" s="46"/>
      <c r="BS30" s="46">
        <v>0.19831223628691982</v>
      </c>
      <c r="BT30" s="47">
        <v>0.16158536585365854</v>
      </c>
      <c r="BU30" s="261">
        <v>0</v>
      </c>
      <c r="BV30" s="261">
        <v>0.18292682926829268</v>
      </c>
      <c r="BW30" s="261">
        <v>0.34451219512195119</v>
      </c>
      <c r="BX30" s="261">
        <v>0</v>
      </c>
      <c r="BY30" s="239">
        <v>0.38396624472573837</v>
      </c>
      <c r="BZ30" s="45"/>
      <c r="CA30" s="47"/>
      <c r="CB30" s="45" t="s">
        <v>322</v>
      </c>
      <c r="CC30" s="301"/>
      <c r="CD30" s="325"/>
      <c r="CE30" s="127" t="s">
        <v>322</v>
      </c>
      <c r="CF30" s="127" t="s">
        <v>322</v>
      </c>
      <c r="CG30" s="301"/>
    </row>
    <row r="31" spans="1:85" x14ac:dyDescent="0.25">
      <c r="A31" s="12">
        <v>56</v>
      </c>
      <c r="B31" s="17" t="s">
        <v>365</v>
      </c>
      <c r="C31" s="2">
        <v>1</v>
      </c>
      <c r="D31" s="3">
        <v>1</v>
      </c>
      <c r="E31" s="3">
        <v>1</v>
      </c>
      <c r="F31" s="3">
        <v>2</v>
      </c>
      <c r="G31" s="3">
        <v>2</v>
      </c>
      <c r="H31" s="4">
        <v>2</v>
      </c>
      <c r="I31" s="6">
        <v>56</v>
      </c>
      <c r="J31" s="2">
        <v>426</v>
      </c>
      <c r="K31" s="3">
        <v>662</v>
      </c>
      <c r="L31" s="3">
        <v>830</v>
      </c>
      <c r="M31" s="3">
        <v>924</v>
      </c>
      <c r="N31" s="3">
        <v>803</v>
      </c>
      <c r="O31" s="104">
        <v>781</v>
      </c>
      <c r="P31" s="2">
        <v>95</v>
      </c>
      <c r="Q31" s="3">
        <v>78</v>
      </c>
      <c r="R31" s="3">
        <v>118</v>
      </c>
      <c r="S31" s="3">
        <v>229</v>
      </c>
      <c r="T31" s="3">
        <v>142</v>
      </c>
      <c r="U31" s="3">
        <v>173</v>
      </c>
      <c r="V31" s="3">
        <v>117</v>
      </c>
      <c r="W31" s="104">
        <v>157</v>
      </c>
      <c r="X31" s="245">
        <v>280</v>
      </c>
      <c r="Y31" s="6">
        <v>326</v>
      </c>
      <c r="Z31" s="5">
        <v>25.2</v>
      </c>
      <c r="AA31" s="44">
        <v>30.25</v>
      </c>
      <c r="AB31" s="44">
        <v>33.5</v>
      </c>
      <c r="AC31" s="44">
        <v>40.85</v>
      </c>
      <c r="AD31" s="44">
        <v>37.9</v>
      </c>
      <c r="AE31" s="44">
        <v>37.9</v>
      </c>
      <c r="AF31" s="44">
        <v>37.9</v>
      </c>
      <c r="AG31" s="108">
        <v>37.9</v>
      </c>
      <c r="AH31" s="19">
        <v>413214</v>
      </c>
      <c r="AI31" s="20">
        <v>367685</v>
      </c>
      <c r="AJ31" s="20">
        <v>505693</v>
      </c>
      <c r="AK31" s="20">
        <v>674976</v>
      </c>
      <c r="AL31" s="20">
        <v>725829</v>
      </c>
      <c r="AM31" s="20">
        <v>742023</v>
      </c>
      <c r="AN31" s="20">
        <v>692361</v>
      </c>
      <c r="AO31" s="152">
        <v>754812</v>
      </c>
      <c r="AP31" s="19">
        <v>232980</v>
      </c>
      <c r="AQ31" s="20">
        <v>187916</v>
      </c>
      <c r="AR31" s="20">
        <v>196543</v>
      </c>
      <c r="AS31" s="20">
        <v>255960</v>
      </c>
      <c r="AT31" s="20">
        <v>339273</v>
      </c>
      <c r="AU31" s="20">
        <v>324846</v>
      </c>
      <c r="AV31" s="20">
        <v>301073</v>
      </c>
      <c r="AW31" s="21">
        <v>188703</v>
      </c>
      <c r="AX31" s="254">
        <v>643125</v>
      </c>
      <c r="AY31" s="45">
        <v>0.56382407178846794</v>
      </c>
      <c r="AZ31" s="46">
        <v>0.51107877667024759</v>
      </c>
      <c r="BA31" s="46">
        <v>0.38866070916544226</v>
      </c>
      <c r="BB31" s="46">
        <v>0.3792134831460674</v>
      </c>
      <c r="BC31" s="46">
        <v>0.46742827856147934</v>
      </c>
      <c r="BD31" s="46">
        <v>0.43778427353330018</v>
      </c>
      <c r="BE31" s="46">
        <v>0.43484973879233524</v>
      </c>
      <c r="BF31" s="153">
        <v>0.25</v>
      </c>
      <c r="BG31" s="2" t="s">
        <v>188</v>
      </c>
      <c r="BH31" s="48">
        <v>-5.2745295118220348</v>
      </c>
      <c r="BI31" s="48">
        <v>-12.241806750480533</v>
      </c>
      <c r="BJ31" s="48">
        <v>-0.94472260193748658</v>
      </c>
      <c r="BK31" s="48">
        <v>8.8214795415411942</v>
      </c>
      <c r="BL31" s="48">
        <v>-2.9644005028179157</v>
      </c>
      <c r="BM31" s="48">
        <v>-0.29345347409649447</v>
      </c>
      <c r="BN31" s="154">
        <v>-18.484973879233525</v>
      </c>
      <c r="BO31" s="45">
        <v>0.27699530516431925</v>
      </c>
      <c r="BP31" s="46">
        <v>0.34592145015105741</v>
      </c>
      <c r="BQ31" s="46">
        <v>0.1710843373493976</v>
      </c>
      <c r="BR31" s="46">
        <v>0.18722943722943722</v>
      </c>
      <c r="BS31" s="46">
        <v>0.14570361145703611</v>
      </c>
      <c r="BT31" s="47">
        <v>0.20102432778489115</v>
      </c>
      <c r="BU31" s="261">
        <v>0.35851472471190782</v>
      </c>
      <c r="BV31" s="261">
        <v>0.4174135723431498</v>
      </c>
      <c r="BW31" s="261">
        <v>0.97695262483994882</v>
      </c>
      <c r="BX31" s="261">
        <v>0</v>
      </c>
      <c r="BY31" s="239">
        <v>-2.7397260273972601E-2</v>
      </c>
      <c r="BZ31" s="45" t="s">
        <v>322</v>
      </c>
      <c r="CA31" s="47"/>
      <c r="CB31" s="45"/>
      <c r="CC31" s="301" t="s">
        <v>322</v>
      </c>
      <c r="CD31" s="325"/>
      <c r="CE31" s="127" t="s">
        <v>322</v>
      </c>
      <c r="CF31" s="127" t="s">
        <v>322</v>
      </c>
      <c r="CG31" s="301"/>
    </row>
    <row r="32" spans="1:85" x14ac:dyDescent="0.25">
      <c r="A32" s="12">
        <v>58</v>
      </c>
      <c r="B32" s="17" t="s">
        <v>366</v>
      </c>
      <c r="C32" s="2">
        <v>0</v>
      </c>
      <c r="D32" s="3">
        <v>0</v>
      </c>
      <c r="E32" s="3">
        <v>0</v>
      </c>
      <c r="F32" s="3">
        <v>0</v>
      </c>
      <c r="G32" s="3">
        <v>1</v>
      </c>
      <c r="H32" s="4">
        <v>1</v>
      </c>
      <c r="I32" s="6">
        <v>91</v>
      </c>
      <c r="J32" s="2">
        <v>772</v>
      </c>
      <c r="K32" s="3">
        <v>895</v>
      </c>
      <c r="L32" s="3">
        <v>1052</v>
      </c>
      <c r="M32" s="3">
        <v>1068</v>
      </c>
      <c r="N32" s="3">
        <v>847</v>
      </c>
      <c r="O32" s="104">
        <v>899</v>
      </c>
      <c r="P32" s="2">
        <v>28</v>
      </c>
      <c r="Q32" s="3">
        <v>20</v>
      </c>
      <c r="R32" s="3">
        <v>16</v>
      </c>
      <c r="S32" s="3">
        <v>19</v>
      </c>
      <c r="T32" s="3">
        <v>11</v>
      </c>
      <c r="U32" s="3">
        <v>9</v>
      </c>
      <c r="V32" s="3">
        <v>24</v>
      </c>
      <c r="W32" s="104">
        <v>25</v>
      </c>
      <c r="X32" s="245">
        <v>317</v>
      </c>
      <c r="Y32" s="6">
        <v>73</v>
      </c>
      <c r="Z32" s="2">
        <v>32.22</v>
      </c>
      <c r="AA32" s="3">
        <v>24.91</v>
      </c>
      <c r="AB32" s="3">
        <v>34.75</v>
      </c>
      <c r="AC32" s="3">
        <v>34.75</v>
      </c>
      <c r="AD32" s="3">
        <v>34.75</v>
      </c>
      <c r="AE32" s="44">
        <v>36.25</v>
      </c>
      <c r="AF32" s="44">
        <v>36.25</v>
      </c>
      <c r="AG32" s="108">
        <v>32.369999999999997</v>
      </c>
      <c r="AH32" s="19">
        <v>436542</v>
      </c>
      <c r="AI32" s="20">
        <v>428958</v>
      </c>
      <c r="AJ32" s="20">
        <v>601718</v>
      </c>
      <c r="AK32" s="20">
        <v>719406</v>
      </c>
      <c r="AL32" s="20">
        <v>722733</v>
      </c>
      <c r="AM32" s="20">
        <v>709706</v>
      </c>
      <c r="AN32" s="20">
        <v>665527</v>
      </c>
      <c r="AO32" s="152">
        <v>703728</v>
      </c>
      <c r="AP32" s="19">
        <v>97307</v>
      </c>
      <c r="AQ32" s="20">
        <v>87201</v>
      </c>
      <c r="AR32" s="20">
        <v>107185</v>
      </c>
      <c r="AS32" s="20">
        <v>186368</v>
      </c>
      <c r="AT32" s="20">
        <v>264782</v>
      </c>
      <c r="AU32" s="20">
        <v>265467</v>
      </c>
      <c r="AV32" s="20">
        <v>20318</v>
      </c>
      <c r="AW32" s="21">
        <v>22271</v>
      </c>
      <c r="AX32" s="254">
        <v>273936</v>
      </c>
      <c r="AY32" s="45">
        <f t="shared" ref="AY32:BF32" si="72">AP32/AH32</f>
        <v>0.22290409628397725</v>
      </c>
      <c r="AZ32" s="46">
        <f t="shared" si="72"/>
        <v>0.20328563635600688</v>
      </c>
      <c r="BA32" s="46">
        <f t="shared" si="72"/>
        <v>0.17813161647150327</v>
      </c>
      <c r="BB32" s="46">
        <f t="shared" si="72"/>
        <v>0.25905816743257631</v>
      </c>
      <c r="BC32" s="46">
        <f t="shared" si="72"/>
        <v>0.36636212819948721</v>
      </c>
      <c r="BD32" s="46">
        <f t="shared" si="72"/>
        <v>0.37405207226654419</v>
      </c>
      <c r="BE32" s="46">
        <f t="shared" si="72"/>
        <v>3.0529189649706173E-2</v>
      </c>
      <c r="BF32" s="153">
        <f t="shared" si="72"/>
        <v>3.1647170497692292E-2</v>
      </c>
      <c r="BG32" s="2" t="s">
        <v>188</v>
      </c>
      <c r="BH32" s="48">
        <f t="shared" ref="BH32:BN32" si="73">(AZ32-AY32)*100</f>
        <v>-1.9618459927970373</v>
      </c>
      <c r="BI32" s="48">
        <f t="shared" si="73"/>
        <v>-2.5154019884503609</v>
      </c>
      <c r="BJ32" s="48">
        <f t="shared" si="73"/>
        <v>8.092655096107304</v>
      </c>
      <c r="BK32" s="48">
        <f t="shared" si="73"/>
        <v>10.73039607669109</v>
      </c>
      <c r="BL32" s="48">
        <f t="shared" si="73"/>
        <v>0.76899440670569752</v>
      </c>
      <c r="BM32" s="48">
        <f t="shared" si="73"/>
        <v>-34.352288261683803</v>
      </c>
      <c r="BN32" s="154">
        <f t="shared" si="73"/>
        <v>0.11179808479861199</v>
      </c>
      <c r="BO32" s="45">
        <f>R32/J32</f>
        <v>2.072538860103627E-2</v>
      </c>
      <c r="BP32" s="46">
        <f>S32/K32</f>
        <v>2.1229050279329607E-2</v>
      </c>
      <c r="BQ32" s="46">
        <f>T32/L32</f>
        <v>1.0456273764258554E-2</v>
      </c>
      <c r="BR32" s="46">
        <f t="shared" ref="BR32" si="74">U32/M32</f>
        <v>8.4269662921348312E-3</v>
      </c>
      <c r="BS32" s="46">
        <f>V32/N32</f>
        <v>2.833530106257379E-2</v>
      </c>
      <c r="BT32" s="47">
        <f t="shared" ref="BT32" si="75">W32/O32</f>
        <v>2.7808676307007785E-2</v>
      </c>
      <c r="BU32" s="261">
        <f t="shared" ref="BU32" si="76">X32/O32</f>
        <v>0.35261401557285871</v>
      </c>
      <c r="BV32" s="261">
        <f t="shared" ref="BV32" si="77">Y32/O32</f>
        <v>8.1201334816462731E-2</v>
      </c>
      <c r="BW32" s="261">
        <f t="shared" ref="BW32" si="78">(W32+X32+Y32)/O32</f>
        <v>0.46162402669632924</v>
      </c>
      <c r="BX32" s="261">
        <f t="shared" ref="BX32" si="79">(AG32-AF32)/AF32</f>
        <v>-0.10703448275862076</v>
      </c>
      <c r="BY32" s="239">
        <f t="shared" ref="BY32" si="80">(O32-N32)/N32</f>
        <v>6.1393152302243209E-2</v>
      </c>
      <c r="BZ32" s="45"/>
      <c r="CA32" s="47"/>
      <c r="CB32" s="45"/>
      <c r="CC32" s="301" t="s">
        <v>322</v>
      </c>
      <c r="CD32" s="325"/>
      <c r="CE32" s="127" t="s">
        <v>322</v>
      </c>
      <c r="CF32" s="127"/>
      <c r="CG32" s="301" t="s">
        <v>322</v>
      </c>
    </row>
    <row r="33" spans="1:85" x14ac:dyDescent="0.25">
      <c r="A33" s="12">
        <v>59</v>
      </c>
      <c r="B33" s="17" t="s">
        <v>338</v>
      </c>
      <c r="C33" s="2">
        <v>2</v>
      </c>
      <c r="D33" s="3">
        <v>2</v>
      </c>
      <c r="E33" s="3">
        <v>2</v>
      </c>
      <c r="F33" s="3">
        <v>3</v>
      </c>
      <c r="G33" s="3">
        <v>2</v>
      </c>
      <c r="H33" s="4">
        <v>3</v>
      </c>
      <c r="I33" s="6">
        <v>90</v>
      </c>
      <c r="J33" s="2">
        <v>376</v>
      </c>
      <c r="K33" s="3">
        <v>431</v>
      </c>
      <c r="L33" s="3">
        <v>510</v>
      </c>
      <c r="M33" s="3">
        <v>425</v>
      </c>
      <c r="N33" s="3">
        <v>421</v>
      </c>
      <c r="O33" s="104">
        <v>422</v>
      </c>
      <c r="P33" s="2">
        <v>25</v>
      </c>
      <c r="Q33" s="3">
        <v>16</v>
      </c>
      <c r="R33" s="3">
        <v>18</v>
      </c>
      <c r="S33" s="3">
        <v>28</v>
      </c>
      <c r="T33" s="3">
        <v>77</v>
      </c>
      <c r="U33" s="3">
        <v>72</v>
      </c>
      <c r="V33" s="3">
        <v>33</v>
      </c>
      <c r="W33" s="104">
        <v>66</v>
      </c>
      <c r="X33" s="245">
        <v>0</v>
      </c>
      <c r="Y33" s="6">
        <v>149</v>
      </c>
      <c r="Z33" s="2">
        <v>24.34</v>
      </c>
      <c r="AA33" s="3">
        <v>28.32</v>
      </c>
      <c r="AB33" s="3">
        <v>35.619999999999997</v>
      </c>
      <c r="AC33" s="3">
        <v>35.619999999999997</v>
      </c>
      <c r="AD33" s="3">
        <v>35.619999999999997</v>
      </c>
      <c r="AE33" s="3">
        <v>35.619999999999997</v>
      </c>
      <c r="AF33" s="3">
        <v>35.619999999999997</v>
      </c>
      <c r="AG33" s="104">
        <v>35.619999999999997</v>
      </c>
      <c r="AH33" s="19">
        <v>468215</v>
      </c>
      <c r="AI33" s="20">
        <v>472389</v>
      </c>
      <c r="AJ33" s="20">
        <v>572653</v>
      </c>
      <c r="AK33" s="20">
        <v>740269</v>
      </c>
      <c r="AL33" s="20">
        <v>773798</v>
      </c>
      <c r="AM33" s="20">
        <v>766724</v>
      </c>
      <c r="AN33" s="20">
        <v>710557.91</v>
      </c>
      <c r="AO33" s="152">
        <v>740272</v>
      </c>
      <c r="AP33" s="19">
        <v>44348</v>
      </c>
      <c r="AQ33" s="20">
        <v>51515</v>
      </c>
      <c r="AR33" s="20">
        <v>78022</v>
      </c>
      <c r="AS33" s="20">
        <v>142106</v>
      </c>
      <c r="AT33" s="20">
        <v>179639</v>
      </c>
      <c r="AU33" s="20">
        <v>200808</v>
      </c>
      <c r="AV33" s="20">
        <v>175352.78</v>
      </c>
      <c r="AW33" s="21">
        <v>98742</v>
      </c>
      <c r="AX33" s="254">
        <v>213303</v>
      </c>
      <c r="AY33" s="45">
        <f t="shared" ref="AY33:BB33" si="81">AP33/AH33</f>
        <v>9.4717170530632291E-2</v>
      </c>
      <c r="AZ33" s="46">
        <f t="shared" si="81"/>
        <v>0.10905207360882663</v>
      </c>
      <c r="BA33" s="46">
        <f t="shared" si="81"/>
        <v>0.13624655768851293</v>
      </c>
      <c r="BB33" s="46">
        <f t="shared" si="81"/>
        <v>0.19196535313514412</v>
      </c>
      <c r="BC33" s="46">
        <f t="shared" ref="BC33:BD39" si="82">AT33/AL33</f>
        <v>0.23215231882222492</v>
      </c>
      <c r="BD33" s="46">
        <f t="shared" si="82"/>
        <v>0.26190389240456802</v>
      </c>
      <c r="BE33" s="46">
        <f t="shared" ref="BE33:BF46" si="83">AV33/AN33</f>
        <v>0.24678182809899335</v>
      </c>
      <c r="BF33" s="153">
        <f t="shared" si="83"/>
        <v>0.1333861067283377</v>
      </c>
      <c r="BG33" s="2" t="s">
        <v>188</v>
      </c>
      <c r="BH33" s="48">
        <f t="shared" ref="BH33:BN38" si="84">(AZ33-AY33)*100</f>
        <v>1.4334903078194337</v>
      </c>
      <c r="BI33" s="48">
        <f t="shared" si="84"/>
        <v>2.7194484079686303</v>
      </c>
      <c r="BJ33" s="48">
        <f t="shared" si="84"/>
        <v>5.5718795446631191</v>
      </c>
      <c r="BK33" s="48">
        <f t="shared" si="84"/>
        <v>4.01869656870808</v>
      </c>
      <c r="BL33" s="48">
        <f t="shared" si="84"/>
        <v>2.9751573582343092</v>
      </c>
      <c r="BM33" s="48">
        <f t="shared" si="84"/>
        <v>-1.5122064305574667</v>
      </c>
      <c r="BN33" s="154">
        <f t="shared" si="84"/>
        <v>-11.339572137065565</v>
      </c>
      <c r="BO33" s="45">
        <f t="shared" ref="BO33:BO34" si="85">R33/J33</f>
        <v>4.7872340425531915E-2</v>
      </c>
      <c r="BP33" s="46">
        <f t="shared" ref="BP33:BQ34" si="86">S33/K33</f>
        <v>6.4965197215777259E-2</v>
      </c>
      <c r="BQ33" s="46">
        <f t="shared" si="86"/>
        <v>0.15098039215686274</v>
      </c>
      <c r="BR33" s="46">
        <f t="shared" ref="BR33:BT46" si="87">U33/M33</f>
        <v>0.16941176470588235</v>
      </c>
      <c r="BS33" s="46">
        <f t="shared" ref="BS33:BT42" si="88">V33/N33</f>
        <v>7.8384798099762468E-2</v>
      </c>
      <c r="BT33" s="47">
        <f t="shared" si="88"/>
        <v>0.15639810426540285</v>
      </c>
      <c r="BU33" s="261">
        <f t="shared" ref="BU33:BU42" si="89">X33/O33</f>
        <v>0</v>
      </c>
      <c r="BV33" s="261">
        <f t="shared" ref="BV33:BV42" si="90">Y33/O33</f>
        <v>0.35308056872037913</v>
      </c>
      <c r="BW33" s="261">
        <f t="shared" ref="BW33:BW42" si="91">(W33+X33+Y33)/O33</f>
        <v>0.50947867298578198</v>
      </c>
      <c r="BX33" s="261">
        <f t="shared" ref="BX33:BX38" si="92">(AG33-AF33)/AF33</f>
        <v>0</v>
      </c>
      <c r="BY33" s="239">
        <f t="shared" ref="BY33:BY38" si="93">(O33-N33)/N33</f>
        <v>2.3752969121140144E-3</v>
      </c>
      <c r="BZ33" s="45" t="s">
        <v>322</v>
      </c>
      <c r="CA33" s="47"/>
      <c r="CB33" s="45" t="s">
        <v>322</v>
      </c>
      <c r="CC33" s="301"/>
      <c r="CD33" s="325" t="s">
        <v>322</v>
      </c>
      <c r="CE33" s="127"/>
      <c r="CF33" s="127" t="s">
        <v>322</v>
      </c>
      <c r="CG33" s="301"/>
    </row>
    <row r="34" spans="1:85" x14ac:dyDescent="0.25">
      <c r="A34" s="12">
        <v>59</v>
      </c>
      <c r="B34" s="17" t="s">
        <v>143</v>
      </c>
      <c r="C34" s="2">
        <v>27</v>
      </c>
      <c r="D34" s="3">
        <v>27</v>
      </c>
      <c r="E34" s="3">
        <v>27</v>
      </c>
      <c r="F34" s="3">
        <v>0</v>
      </c>
      <c r="G34" s="3">
        <v>30</v>
      </c>
      <c r="H34" s="4">
        <v>10</v>
      </c>
      <c r="I34" s="6">
        <v>23</v>
      </c>
      <c r="J34" s="2">
        <v>61</v>
      </c>
      <c r="K34" s="3">
        <v>97</v>
      </c>
      <c r="L34" s="3">
        <v>63</v>
      </c>
      <c r="M34" s="3">
        <v>141</v>
      </c>
      <c r="N34" s="3">
        <v>77</v>
      </c>
      <c r="O34" s="104">
        <v>86</v>
      </c>
      <c r="P34" s="2">
        <v>0</v>
      </c>
      <c r="Q34" s="3">
        <v>0</v>
      </c>
      <c r="R34" s="3">
        <v>3</v>
      </c>
      <c r="S34" s="3">
        <v>12</v>
      </c>
      <c r="T34" s="3">
        <v>22</v>
      </c>
      <c r="U34" s="3">
        <v>0</v>
      </c>
      <c r="V34" s="3">
        <v>8</v>
      </c>
      <c r="W34" s="104">
        <v>3</v>
      </c>
      <c r="X34" s="245">
        <v>5</v>
      </c>
      <c r="Y34" s="6">
        <v>5</v>
      </c>
      <c r="Z34" s="2"/>
      <c r="AA34" s="3"/>
      <c r="AB34" s="3"/>
      <c r="AC34" s="3"/>
      <c r="AD34" s="3"/>
      <c r="AE34" s="44">
        <v>23.31</v>
      </c>
      <c r="AF34" s="44">
        <v>23.31</v>
      </c>
      <c r="AG34" s="108">
        <v>23.31</v>
      </c>
      <c r="AH34" s="19"/>
      <c r="AI34" s="20"/>
      <c r="AJ34" s="20"/>
      <c r="AK34" s="20"/>
      <c r="AL34" s="20"/>
      <c r="AM34" s="20">
        <v>137485</v>
      </c>
      <c r="AN34" s="20">
        <v>102280</v>
      </c>
      <c r="AO34" s="152">
        <v>99513</v>
      </c>
      <c r="AP34" s="19"/>
      <c r="AQ34" s="20"/>
      <c r="AR34" s="20"/>
      <c r="AS34" s="20"/>
      <c r="AT34" s="20"/>
      <c r="AU34" s="20">
        <v>29802</v>
      </c>
      <c r="AV34" s="20">
        <v>19560</v>
      </c>
      <c r="AW34" s="21">
        <v>12338</v>
      </c>
      <c r="AX34" s="254">
        <v>14338</v>
      </c>
      <c r="AY34" s="45"/>
      <c r="AZ34" s="46"/>
      <c r="BA34" s="46"/>
      <c r="BB34" s="46"/>
      <c r="BC34" s="46"/>
      <c r="BD34" s="46">
        <f t="shared" si="82"/>
        <v>0.21676546532348984</v>
      </c>
      <c r="BE34" s="46">
        <f t="shared" si="83"/>
        <v>0.19123973406335548</v>
      </c>
      <c r="BF34" s="153">
        <f t="shared" si="83"/>
        <v>0.12398380111141258</v>
      </c>
      <c r="BG34" s="2" t="s">
        <v>188</v>
      </c>
      <c r="BH34" s="48"/>
      <c r="BI34" s="48"/>
      <c r="BJ34" s="48"/>
      <c r="BK34" s="48"/>
      <c r="BL34" s="48"/>
      <c r="BM34" s="48">
        <f>(BE34-BD34)*100</f>
        <v>-2.5525731260134354</v>
      </c>
      <c r="BN34" s="154">
        <f t="shared" si="84"/>
        <v>-6.7255932951942903</v>
      </c>
      <c r="BO34" s="45">
        <f t="shared" si="85"/>
        <v>4.9180327868852458E-2</v>
      </c>
      <c r="BP34" s="46">
        <f t="shared" si="86"/>
        <v>0.12371134020618557</v>
      </c>
      <c r="BQ34" s="46">
        <f t="shared" si="86"/>
        <v>0.34920634920634919</v>
      </c>
      <c r="BR34" s="46">
        <f t="shared" si="87"/>
        <v>0</v>
      </c>
      <c r="BS34" s="46">
        <f t="shared" si="88"/>
        <v>0.1038961038961039</v>
      </c>
      <c r="BT34" s="47">
        <f t="shared" si="88"/>
        <v>3.4883720930232558E-2</v>
      </c>
      <c r="BU34" s="261">
        <f t="shared" si="89"/>
        <v>5.8139534883720929E-2</v>
      </c>
      <c r="BV34" s="261">
        <f t="shared" si="90"/>
        <v>5.8139534883720929E-2</v>
      </c>
      <c r="BW34" s="261">
        <f t="shared" si="91"/>
        <v>0.15116279069767441</v>
      </c>
      <c r="BX34" s="261">
        <f t="shared" si="92"/>
        <v>0</v>
      </c>
      <c r="BY34" s="239">
        <f t="shared" si="93"/>
        <v>0.11688311688311688</v>
      </c>
      <c r="BZ34" s="45"/>
      <c r="CA34" s="47" t="s">
        <v>322</v>
      </c>
      <c r="CB34" s="45"/>
      <c r="CC34" s="301" t="s">
        <v>322</v>
      </c>
      <c r="CD34" s="325"/>
      <c r="CE34" s="127" t="s">
        <v>322</v>
      </c>
      <c r="CF34" s="127"/>
      <c r="CG34" s="301" t="s">
        <v>322</v>
      </c>
    </row>
    <row r="35" spans="1:85" s="16" customFormat="1" x14ac:dyDescent="0.25">
      <c r="A35" s="12">
        <v>60</v>
      </c>
      <c r="B35" s="17" t="s">
        <v>28</v>
      </c>
      <c r="C35" s="2">
        <v>0</v>
      </c>
      <c r="D35" s="3">
        <v>0</v>
      </c>
      <c r="E35" s="3">
        <v>0</v>
      </c>
      <c r="F35" s="3">
        <v>0</v>
      </c>
      <c r="G35" s="3">
        <v>0</v>
      </c>
      <c r="H35" s="4">
        <v>0</v>
      </c>
      <c r="I35" s="6">
        <v>29</v>
      </c>
      <c r="J35" s="2"/>
      <c r="K35" s="3"/>
      <c r="L35" s="3"/>
      <c r="M35" s="3">
        <v>307</v>
      </c>
      <c r="N35" s="3">
        <v>289</v>
      </c>
      <c r="O35" s="104">
        <v>598</v>
      </c>
      <c r="P35" s="2">
        <v>10</v>
      </c>
      <c r="Q35" s="3">
        <v>10</v>
      </c>
      <c r="R35" s="3">
        <v>15</v>
      </c>
      <c r="S35" s="3">
        <v>15</v>
      </c>
      <c r="T35" s="3">
        <v>15</v>
      </c>
      <c r="U35" s="3">
        <v>22</v>
      </c>
      <c r="V35" s="3">
        <v>19</v>
      </c>
      <c r="W35" s="104">
        <v>11</v>
      </c>
      <c r="X35" s="245">
        <v>28</v>
      </c>
      <c r="Y35" s="6">
        <v>10</v>
      </c>
      <c r="Z35" s="5">
        <v>21.6</v>
      </c>
      <c r="AA35" s="3">
        <v>26.56</v>
      </c>
      <c r="AB35" s="3">
        <v>32.19</v>
      </c>
      <c r="AC35" s="3">
        <v>30.58</v>
      </c>
      <c r="AD35" s="3">
        <v>30.58</v>
      </c>
      <c r="AE35" s="3">
        <v>30.58</v>
      </c>
      <c r="AF35" s="3">
        <v>30.58</v>
      </c>
      <c r="AG35" s="104">
        <v>30.58</v>
      </c>
      <c r="AH35" s="19">
        <v>103020</v>
      </c>
      <c r="AI35" s="20">
        <v>103919</v>
      </c>
      <c r="AJ35" s="20">
        <v>138708</v>
      </c>
      <c r="AK35" s="20">
        <v>172261</v>
      </c>
      <c r="AL35" s="20">
        <v>174787</v>
      </c>
      <c r="AM35" s="20">
        <v>178384</v>
      </c>
      <c r="AN35" s="20">
        <v>170513</v>
      </c>
      <c r="AO35" s="152">
        <v>188169</v>
      </c>
      <c r="AP35" s="19">
        <v>2483</v>
      </c>
      <c r="AQ35" s="20">
        <v>5486</v>
      </c>
      <c r="AR35" s="20">
        <v>9690</v>
      </c>
      <c r="AS35" s="20">
        <v>20233</v>
      </c>
      <c r="AT35" s="20">
        <v>20875</v>
      </c>
      <c r="AU35" s="20">
        <v>23197</v>
      </c>
      <c r="AV35" s="20">
        <v>6990</v>
      </c>
      <c r="AW35" s="21">
        <v>15735</v>
      </c>
      <c r="AX35" s="254">
        <v>91189</v>
      </c>
      <c r="AY35" s="45">
        <f t="shared" ref="AY35:BC35" si="94">AP35/AH35</f>
        <v>2.4102116093962338E-2</v>
      </c>
      <c r="AZ35" s="46">
        <f t="shared" si="94"/>
        <v>5.2791116157776728E-2</v>
      </c>
      <c r="BA35" s="46">
        <f t="shared" si="94"/>
        <v>6.9858984341205993E-2</v>
      </c>
      <c r="BB35" s="46">
        <f t="shared" si="94"/>
        <v>0.11745548905440001</v>
      </c>
      <c r="BC35" s="46">
        <f t="shared" si="94"/>
        <v>0.11943107897040398</v>
      </c>
      <c r="BD35" s="46">
        <f t="shared" si="82"/>
        <v>0.13003968965826532</v>
      </c>
      <c r="BE35" s="46">
        <f t="shared" si="83"/>
        <v>4.0993941810888321E-2</v>
      </c>
      <c r="BF35" s="153">
        <f t="shared" si="83"/>
        <v>8.362163799563159E-2</v>
      </c>
      <c r="BG35" s="2" t="s">
        <v>188</v>
      </c>
      <c r="BH35" s="48">
        <f>(AZ35-AY35)*100</f>
        <v>2.8689000063814389</v>
      </c>
      <c r="BI35" s="48">
        <f t="shared" ref="BI35:BM35" si="95">(BA35-AZ35)*100</f>
        <v>1.7067868183429264</v>
      </c>
      <c r="BJ35" s="48">
        <f t="shared" si="95"/>
        <v>4.7596504713194019</v>
      </c>
      <c r="BK35" s="48">
        <f t="shared" si="95"/>
        <v>0.19755899160039669</v>
      </c>
      <c r="BL35" s="48">
        <f t="shared" si="95"/>
        <v>1.0608610687861342</v>
      </c>
      <c r="BM35" s="48">
        <f t="shared" si="95"/>
        <v>-8.904574784737699</v>
      </c>
      <c r="BN35" s="154">
        <f t="shared" si="84"/>
        <v>4.2627696184743264</v>
      </c>
      <c r="BO35" s="45"/>
      <c r="BP35" s="46"/>
      <c r="BQ35" s="46"/>
      <c r="BR35" s="46">
        <f>U35/M35</f>
        <v>7.1661237785016291E-2</v>
      </c>
      <c r="BS35" s="46">
        <f>V35/N35</f>
        <v>6.5743944636678195E-2</v>
      </c>
      <c r="BT35" s="47">
        <f t="shared" si="88"/>
        <v>1.839464882943144E-2</v>
      </c>
      <c r="BU35" s="261">
        <f t="shared" si="89"/>
        <v>4.6822742474916385E-2</v>
      </c>
      <c r="BV35" s="261">
        <f t="shared" si="90"/>
        <v>1.6722408026755852E-2</v>
      </c>
      <c r="BW35" s="261">
        <f t="shared" si="91"/>
        <v>8.193979933110368E-2</v>
      </c>
      <c r="BX35" s="261">
        <f t="shared" si="92"/>
        <v>0</v>
      </c>
      <c r="BY35" s="239">
        <f t="shared" si="93"/>
        <v>1.0692041522491349</v>
      </c>
      <c r="BZ35" s="45"/>
      <c r="CA35" s="47" t="s">
        <v>322</v>
      </c>
      <c r="CB35" s="45" t="s">
        <v>322</v>
      </c>
      <c r="CC35" s="4"/>
      <c r="CD35" s="331"/>
      <c r="CE35" s="3" t="s">
        <v>322</v>
      </c>
      <c r="CF35" s="3"/>
      <c r="CG35" s="4" t="s">
        <v>322</v>
      </c>
    </row>
    <row r="36" spans="1:85" s="16" customFormat="1" x14ac:dyDescent="0.25">
      <c r="A36" s="12">
        <v>61</v>
      </c>
      <c r="B36" s="17" t="s">
        <v>29</v>
      </c>
      <c r="C36" s="2"/>
      <c r="D36" s="3"/>
      <c r="E36" s="3"/>
      <c r="F36" s="3">
        <v>26</v>
      </c>
      <c r="G36" s="3">
        <v>4</v>
      </c>
      <c r="H36" s="4">
        <v>4</v>
      </c>
      <c r="I36" s="6">
        <v>960</v>
      </c>
      <c r="J36" s="2"/>
      <c r="K36" s="3"/>
      <c r="L36" s="3"/>
      <c r="M36" s="3">
        <v>135</v>
      </c>
      <c r="N36" s="3">
        <v>52</v>
      </c>
      <c r="O36" s="104">
        <v>218</v>
      </c>
      <c r="P36" s="2"/>
      <c r="Q36" s="3"/>
      <c r="R36" s="3"/>
      <c r="S36" s="3"/>
      <c r="T36" s="3"/>
      <c r="U36" s="3">
        <v>6</v>
      </c>
      <c r="V36" s="3">
        <v>7</v>
      </c>
      <c r="W36" s="104">
        <v>4</v>
      </c>
      <c r="X36" s="245">
        <v>183</v>
      </c>
      <c r="Y36" s="6">
        <v>84</v>
      </c>
      <c r="Z36" s="5"/>
      <c r="AA36" s="3"/>
      <c r="AB36" s="3"/>
      <c r="AC36" s="3"/>
      <c r="AD36" s="3"/>
      <c r="AE36" s="3">
        <v>39.47</v>
      </c>
      <c r="AF36" s="3">
        <v>44.62</v>
      </c>
      <c r="AG36" s="104">
        <v>45.79</v>
      </c>
      <c r="AH36" s="19"/>
      <c r="AI36" s="20"/>
      <c r="AJ36" s="20"/>
      <c r="AK36" s="20"/>
      <c r="AL36" s="20"/>
      <c r="AM36" s="20">
        <v>303522</v>
      </c>
      <c r="AN36" s="20">
        <v>322691</v>
      </c>
      <c r="AO36" s="152">
        <v>362557</v>
      </c>
      <c r="AP36" s="19"/>
      <c r="AQ36" s="20"/>
      <c r="AR36" s="20"/>
      <c r="AS36" s="20"/>
      <c r="AT36" s="20"/>
      <c r="AU36" s="20">
        <v>20803</v>
      </c>
      <c r="AV36" s="20">
        <v>18668</v>
      </c>
      <c r="AW36" s="21">
        <v>20539</v>
      </c>
      <c r="AX36" s="254">
        <v>50616</v>
      </c>
      <c r="AY36" s="45"/>
      <c r="AZ36" s="46"/>
      <c r="BA36" s="46"/>
      <c r="BB36" s="46"/>
      <c r="BC36" s="46"/>
      <c r="BD36" s="46">
        <f t="shared" si="82"/>
        <v>6.8538689123028976E-2</v>
      </c>
      <c r="BE36" s="46">
        <f t="shared" si="83"/>
        <v>5.7851009169763025E-2</v>
      </c>
      <c r="BF36" s="153">
        <f t="shared" si="83"/>
        <v>5.6650402557390976E-2</v>
      </c>
      <c r="BG36" s="2"/>
      <c r="BH36" s="48"/>
      <c r="BI36" s="48"/>
      <c r="BJ36" s="48"/>
      <c r="BK36" s="48"/>
      <c r="BL36" s="48"/>
      <c r="BM36" s="48">
        <f>(BE36-BD36)*100</f>
        <v>-1.0687679953265952</v>
      </c>
      <c r="BN36" s="154">
        <f t="shared" si="84"/>
        <v>-0.12006066123720488</v>
      </c>
      <c r="BO36" s="45"/>
      <c r="BP36" s="46"/>
      <c r="BQ36" s="46"/>
      <c r="BR36" s="46">
        <f>U36/M36</f>
        <v>4.4444444444444446E-2</v>
      </c>
      <c r="BS36" s="46">
        <f>V36/N36</f>
        <v>0.13461538461538461</v>
      </c>
      <c r="BT36" s="47">
        <f t="shared" si="88"/>
        <v>1.834862385321101E-2</v>
      </c>
      <c r="BU36" s="261">
        <f t="shared" si="89"/>
        <v>0.83944954128440363</v>
      </c>
      <c r="BV36" s="261">
        <f t="shared" si="90"/>
        <v>0.38532110091743121</v>
      </c>
      <c r="BW36" s="261">
        <f t="shared" si="91"/>
        <v>1.2431192660550459</v>
      </c>
      <c r="BX36" s="261">
        <f t="shared" si="92"/>
        <v>2.6221425369789372E-2</v>
      </c>
      <c r="BY36" s="239">
        <f t="shared" si="93"/>
        <v>3.1923076923076925</v>
      </c>
      <c r="BZ36" s="45" t="s">
        <v>322</v>
      </c>
      <c r="CA36" s="47"/>
      <c r="CB36" s="45" t="s">
        <v>322</v>
      </c>
      <c r="CC36" s="4"/>
      <c r="CD36" s="331" t="s">
        <v>322</v>
      </c>
      <c r="CE36" s="3"/>
      <c r="CF36" s="3" t="s">
        <v>322</v>
      </c>
      <c r="CG36" s="4"/>
    </row>
    <row r="37" spans="1:85" x14ac:dyDescent="0.25">
      <c r="A37" s="12">
        <v>66</v>
      </c>
      <c r="B37" s="17" t="s">
        <v>367</v>
      </c>
      <c r="C37" s="2">
        <v>156</v>
      </c>
      <c r="D37" s="3">
        <v>156</v>
      </c>
      <c r="E37" s="3">
        <v>155</v>
      </c>
      <c r="F37" s="3">
        <v>8</v>
      </c>
      <c r="G37" s="3">
        <v>10</v>
      </c>
      <c r="H37" s="4">
        <v>12</v>
      </c>
      <c r="I37" s="6">
        <v>150</v>
      </c>
      <c r="J37" s="2">
        <v>2615</v>
      </c>
      <c r="K37" s="3">
        <v>3949</v>
      </c>
      <c r="L37" s="3">
        <v>4875</v>
      </c>
      <c r="M37" s="3">
        <v>2400</v>
      </c>
      <c r="N37" s="3">
        <v>2314</v>
      </c>
      <c r="O37" s="104">
        <v>2250</v>
      </c>
      <c r="P37" s="2">
        <v>171</v>
      </c>
      <c r="Q37" s="3">
        <v>131</v>
      </c>
      <c r="R37" s="3">
        <v>126</v>
      </c>
      <c r="S37" s="3">
        <v>176</v>
      </c>
      <c r="T37" s="3">
        <v>150</v>
      </c>
      <c r="U37" s="3">
        <v>210</v>
      </c>
      <c r="V37" s="3">
        <v>221</v>
      </c>
      <c r="W37" s="104">
        <v>164</v>
      </c>
      <c r="X37" s="245">
        <v>0</v>
      </c>
      <c r="Y37" s="6">
        <v>186</v>
      </c>
      <c r="Z37" s="2" t="s">
        <v>176</v>
      </c>
      <c r="AA37" s="3" t="s">
        <v>177</v>
      </c>
      <c r="AB37" s="3" t="s">
        <v>178</v>
      </c>
      <c r="AC37" s="3" t="s">
        <v>179</v>
      </c>
      <c r="AD37" s="3" t="s">
        <v>180</v>
      </c>
      <c r="AE37" s="44">
        <v>33.89</v>
      </c>
      <c r="AF37" s="44">
        <v>33.89</v>
      </c>
      <c r="AG37" s="108">
        <v>38.94</v>
      </c>
      <c r="AH37" s="19"/>
      <c r="AI37" s="20">
        <v>1978339</v>
      </c>
      <c r="AJ37" s="20">
        <v>2665919</v>
      </c>
      <c r="AK37" s="20">
        <v>3688872</v>
      </c>
      <c r="AL37" s="20">
        <v>2757041</v>
      </c>
      <c r="AM37" s="20">
        <v>3088465</v>
      </c>
      <c r="AN37" s="20">
        <v>2595935</v>
      </c>
      <c r="AO37" s="152">
        <v>2962237</v>
      </c>
      <c r="AP37" s="19"/>
      <c r="AQ37" s="20">
        <v>61840</v>
      </c>
      <c r="AR37" s="20">
        <v>101500</v>
      </c>
      <c r="AS37" s="20">
        <v>174470</v>
      </c>
      <c r="AT37" s="20">
        <v>67754</v>
      </c>
      <c r="AU37" s="20">
        <v>150851</v>
      </c>
      <c r="AV37" s="20">
        <v>129797</v>
      </c>
      <c r="AW37" s="21">
        <v>148112</v>
      </c>
      <c r="AX37" s="254">
        <v>466371</v>
      </c>
      <c r="AY37" s="45"/>
      <c r="AZ37" s="46">
        <f t="shared" ref="AZ37:BC40" si="96">AQ37/AI37</f>
        <v>3.1258545678976152E-2</v>
      </c>
      <c r="BA37" s="46">
        <f t="shared" si="96"/>
        <v>3.8073174766375124E-2</v>
      </c>
      <c r="BB37" s="46">
        <f t="shared" si="96"/>
        <v>4.7296300874630513E-2</v>
      </c>
      <c r="BC37" s="46">
        <f t="shared" si="96"/>
        <v>2.4574897507871663E-2</v>
      </c>
      <c r="BD37" s="46">
        <f t="shared" si="82"/>
        <v>4.8843357460745064E-2</v>
      </c>
      <c r="BE37" s="46">
        <f t="shared" si="83"/>
        <v>5.0000096304414404E-2</v>
      </c>
      <c r="BF37" s="153">
        <f t="shared" si="83"/>
        <v>5.0000050637406798E-2</v>
      </c>
      <c r="BG37" s="2" t="s">
        <v>188</v>
      </c>
      <c r="BH37" s="48"/>
      <c r="BI37" s="48">
        <f t="shared" ref="BI37:BL37" si="97">(BA37-AZ37)*100</f>
        <v>0.68146290873989723</v>
      </c>
      <c r="BJ37" s="48">
        <f t="shared" si="97"/>
        <v>0.92231261082553884</v>
      </c>
      <c r="BK37" s="48">
        <f t="shared" si="97"/>
        <v>-2.2721403366758852</v>
      </c>
      <c r="BL37" s="48">
        <f t="shared" si="97"/>
        <v>2.4268459952873402</v>
      </c>
      <c r="BM37" s="48">
        <f>(BE37-BD37)*100</f>
        <v>0.11567388436693402</v>
      </c>
      <c r="BN37" s="154">
        <f t="shared" si="84"/>
        <v>-4.56670076059984E-6</v>
      </c>
      <c r="BO37" s="45">
        <f t="shared" ref="BO37:BR40" si="98">R37/J37</f>
        <v>4.8183556405353725E-2</v>
      </c>
      <c r="BP37" s="46">
        <f t="shared" si="98"/>
        <v>4.456824512534819E-2</v>
      </c>
      <c r="BQ37" s="46">
        <f t="shared" si="98"/>
        <v>3.0769230769230771E-2</v>
      </c>
      <c r="BR37" s="46">
        <f t="shared" si="98"/>
        <v>8.7499999999999994E-2</v>
      </c>
      <c r="BS37" s="46">
        <f>V37/N37</f>
        <v>9.5505617977528087E-2</v>
      </c>
      <c r="BT37" s="47">
        <f t="shared" si="88"/>
        <v>7.2888888888888892E-2</v>
      </c>
      <c r="BU37" s="261">
        <f t="shared" si="89"/>
        <v>0</v>
      </c>
      <c r="BV37" s="261">
        <f t="shared" si="90"/>
        <v>8.2666666666666666E-2</v>
      </c>
      <c r="BW37" s="261">
        <f t="shared" si="91"/>
        <v>0.15555555555555556</v>
      </c>
      <c r="BX37" s="261">
        <f t="shared" si="92"/>
        <v>0.14901150781941566</v>
      </c>
      <c r="BY37" s="239">
        <f t="shared" si="93"/>
        <v>-2.7657735522904063E-2</v>
      </c>
      <c r="BZ37" s="45" t="s">
        <v>322</v>
      </c>
      <c r="CA37" s="47"/>
      <c r="CB37" s="45" t="s">
        <v>322</v>
      </c>
      <c r="CC37" s="301"/>
      <c r="CD37" s="325"/>
      <c r="CE37" s="127" t="s">
        <v>322</v>
      </c>
      <c r="CF37" s="127" t="s">
        <v>322</v>
      </c>
      <c r="CG37" s="301"/>
    </row>
    <row r="38" spans="1:85" x14ac:dyDescent="0.25">
      <c r="A38" s="12">
        <v>67</v>
      </c>
      <c r="B38" s="17" t="s">
        <v>341</v>
      </c>
      <c r="C38" s="2">
        <v>4</v>
      </c>
      <c r="D38" s="3">
        <v>3</v>
      </c>
      <c r="E38" s="3">
        <v>3</v>
      </c>
      <c r="F38" s="3">
        <v>3</v>
      </c>
      <c r="G38" s="3">
        <v>3</v>
      </c>
      <c r="H38" s="4">
        <v>3</v>
      </c>
      <c r="I38" s="6">
        <v>100</v>
      </c>
      <c r="J38" s="2">
        <v>116</v>
      </c>
      <c r="K38" s="3">
        <v>596</v>
      </c>
      <c r="L38" s="3">
        <v>483</v>
      </c>
      <c r="M38" s="3">
        <v>1815</v>
      </c>
      <c r="N38" s="3">
        <v>1820</v>
      </c>
      <c r="O38" s="104">
        <v>2108</v>
      </c>
      <c r="P38" s="2">
        <v>76</v>
      </c>
      <c r="Q38" s="3">
        <v>63</v>
      </c>
      <c r="R38" s="3">
        <v>94</v>
      </c>
      <c r="S38" s="3">
        <v>136</v>
      </c>
      <c r="T38" s="3">
        <v>79</v>
      </c>
      <c r="U38" s="3">
        <v>68</v>
      </c>
      <c r="V38" s="3">
        <v>74</v>
      </c>
      <c r="W38" s="104">
        <v>87</v>
      </c>
      <c r="X38" s="245">
        <v>151</v>
      </c>
      <c r="Y38" s="6">
        <v>79</v>
      </c>
      <c r="Z38" s="2">
        <v>33.99</v>
      </c>
      <c r="AA38" s="3">
        <f>(33.99+37.12)/2</f>
        <v>35.555</v>
      </c>
      <c r="AB38" s="3">
        <f>(32.73+33.35+33.99+38.38+46.04)/5</f>
        <v>36.897999999999996</v>
      </c>
      <c r="AC38" s="3">
        <f>(53.66+47.75+39.61+38.93+38.25)/5</f>
        <v>43.64</v>
      </c>
      <c r="AD38" s="3">
        <f>(36.87+42.36+43.72+47.84+45.79)/5</f>
        <v>43.315999999999995</v>
      </c>
      <c r="AE38" s="44">
        <v>45.03</v>
      </c>
      <c r="AF38" s="44">
        <v>47.33</v>
      </c>
      <c r="AG38" s="108">
        <v>49.74</v>
      </c>
      <c r="AH38" s="19">
        <v>1025195</v>
      </c>
      <c r="AI38" s="20">
        <v>993122</v>
      </c>
      <c r="AJ38" s="20">
        <v>1295484</v>
      </c>
      <c r="AK38" s="20">
        <v>1797833</v>
      </c>
      <c r="AL38" s="20">
        <v>1753332</v>
      </c>
      <c r="AM38" s="20">
        <v>2020402</v>
      </c>
      <c r="AN38" s="20">
        <v>2098728</v>
      </c>
      <c r="AO38" s="152">
        <v>2321518</v>
      </c>
      <c r="AP38" s="19">
        <v>34803</v>
      </c>
      <c r="AQ38" s="20">
        <v>26632</v>
      </c>
      <c r="AR38" s="20">
        <v>15862</v>
      </c>
      <c r="AS38" s="20">
        <v>112205</v>
      </c>
      <c r="AT38" s="20">
        <v>148169</v>
      </c>
      <c r="AU38" s="20">
        <v>262103</v>
      </c>
      <c r="AV38" s="20">
        <v>116070</v>
      </c>
      <c r="AW38" s="21">
        <v>169636</v>
      </c>
      <c r="AX38" s="254">
        <v>724668</v>
      </c>
      <c r="AY38" s="45">
        <f t="shared" ref="AY38:AY40" si="99">AP38/AH38</f>
        <v>3.3947688000819355E-2</v>
      </c>
      <c r="AZ38" s="46">
        <f t="shared" si="96"/>
        <v>2.6816443498381869E-2</v>
      </c>
      <c r="BA38" s="46">
        <f t="shared" si="96"/>
        <v>1.224407248565015E-2</v>
      </c>
      <c r="BB38" s="46">
        <f t="shared" si="96"/>
        <v>6.2411247318299307E-2</v>
      </c>
      <c r="BC38" s="46">
        <f t="shared" si="96"/>
        <v>8.4507098484485538E-2</v>
      </c>
      <c r="BD38" s="46">
        <f t="shared" si="82"/>
        <v>0.12972814321110354</v>
      </c>
      <c r="BE38" s="46">
        <f t="shared" si="83"/>
        <v>5.530492755611971E-2</v>
      </c>
      <c r="BF38" s="153">
        <f t="shared" si="83"/>
        <v>7.3071154305071079E-2</v>
      </c>
      <c r="BG38" s="2" t="s">
        <v>188</v>
      </c>
      <c r="BH38" s="48">
        <f t="shared" ref="BH38:BM40" si="100">(AZ38-AY38)*100</f>
        <v>-0.7131244502437486</v>
      </c>
      <c r="BI38" s="48">
        <f t="shared" si="100"/>
        <v>-1.457237101273172</v>
      </c>
      <c r="BJ38" s="48">
        <f t="shared" si="100"/>
        <v>5.0167174832649151</v>
      </c>
      <c r="BK38" s="48">
        <f t="shared" si="100"/>
        <v>2.2095851166186229</v>
      </c>
      <c r="BL38" s="48">
        <f t="shared" si="100"/>
        <v>4.5221044726618</v>
      </c>
      <c r="BM38" s="48">
        <f t="shared" si="100"/>
        <v>-7.442321565498383</v>
      </c>
      <c r="BN38" s="154">
        <f t="shared" si="84"/>
        <v>1.7766226748951368</v>
      </c>
      <c r="BO38" s="45">
        <f t="shared" si="98"/>
        <v>0.81034482758620685</v>
      </c>
      <c r="BP38" s="46">
        <f t="shared" si="98"/>
        <v>0.22818791946308725</v>
      </c>
      <c r="BQ38" s="46">
        <f t="shared" si="98"/>
        <v>0.16356107660455488</v>
      </c>
      <c r="BR38" s="46">
        <f>U38/M38</f>
        <v>3.7465564738292011E-2</v>
      </c>
      <c r="BS38" s="46">
        <f>V38/N38</f>
        <v>4.0659340659340661E-2</v>
      </c>
      <c r="BT38" s="47">
        <f t="shared" si="88"/>
        <v>4.1271347248576853E-2</v>
      </c>
      <c r="BU38" s="261">
        <f t="shared" si="89"/>
        <v>7.1631878557874756E-2</v>
      </c>
      <c r="BV38" s="261">
        <f t="shared" si="90"/>
        <v>3.747628083491461E-2</v>
      </c>
      <c r="BW38" s="261">
        <f t="shared" si="91"/>
        <v>0.15037950664136623</v>
      </c>
      <c r="BX38" s="261">
        <f t="shared" si="92"/>
        <v>5.0919078808366866E-2</v>
      </c>
      <c r="BY38" s="239">
        <f t="shared" si="93"/>
        <v>0.15824175824175823</v>
      </c>
      <c r="BZ38" s="45"/>
      <c r="CA38" s="47" t="s">
        <v>322</v>
      </c>
      <c r="CB38" s="45"/>
      <c r="CC38" s="301" t="s">
        <v>322</v>
      </c>
      <c r="CD38" s="325"/>
      <c r="CE38" s="127" t="s">
        <v>322</v>
      </c>
      <c r="CF38" s="127"/>
      <c r="CG38" s="301" t="s">
        <v>322</v>
      </c>
    </row>
    <row r="39" spans="1:85" x14ac:dyDescent="0.25">
      <c r="A39" s="12">
        <v>67</v>
      </c>
      <c r="B39" s="17" t="s">
        <v>217</v>
      </c>
      <c r="C39" s="2">
        <v>42</v>
      </c>
      <c r="D39" s="3">
        <v>33</v>
      </c>
      <c r="E39" s="3">
        <v>33</v>
      </c>
      <c r="F39" s="3">
        <v>28</v>
      </c>
      <c r="G39" s="3">
        <v>29</v>
      </c>
      <c r="H39" s="4"/>
      <c r="I39" s="6"/>
      <c r="J39" s="2">
        <v>301</v>
      </c>
      <c r="K39" s="3">
        <v>263</v>
      </c>
      <c r="L39" s="3">
        <v>248</v>
      </c>
      <c r="M39" s="3">
        <v>261</v>
      </c>
      <c r="N39" s="3">
        <v>1283</v>
      </c>
      <c r="O39" s="104"/>
      <c r="P39" s="2">
        <v>2</v>
      </c>
      <c r="Q39" s="3">
        <v>1</v>
      </c>
      <c r="R39" s="3">
        <v>3</v>
      </c>
      <c r="S39" s="3">
        <v>0</v>
      </c>
      <c r="T39" s="3">
        <v>28</v>
      </c>
      <c r="U39" s="3">
        <v>30</v>
      </c>
      <c r="V39" s="3">
        <v>57</v>
      </c>
      <c r="W39" s="104"/>
      <c r="X39" s="245"/>
      <c r="Y39" s="6"/>
      <c r="Z39" s="2">
        <f>AVERAGE((23.92+23.91+24.41)/3)</f>
        <v>24.08</v>
      </c>
      <c r="AA39" s="3">
        <v>24.08</v>
      </c>
      <c r="AB39" s="3">
        <f>AVERAGE((31.96+29.23+29.82+40.25+39.28+40)/6)</f>
        <v>35.089999999999996</v>
      </c>
      <c r="AC39" s="3">
        <v>35.090000000000003</v>
      </c>
      <c r="AD39" s="3">
        <v>35.090000000000003</v>
      </c>
      <c r="AE39" s="3">
        <v>35.090000000000003</v>
      </c>
      <c r="AF39" s="3">
        <v>35.090000000000003</v>
      </c>
      <c r="AG39" s="104"/>
      <c r="AH39" s="19">
        <v>273622.38</v>
      </c>
      <c r="AI39" s="20">
        <v>286015.49</v>
      </c>
      <c r="AJ39" s="20">
        <v>327869.62</v>
      </c>
      <c r="AK39" s="20">
        <v>397491.57</v>
      </c>
      <c r="AL39" s="20">
        <v>393754.56</v>
      </c>
      <c r="AM39" s="44">
        <v>369381</v>
      </c>
      <c r="AN39" s="44">
        <v>360529.39</v>
      </c>
      <c r="AO39" s="108"/>
      <c r="AP39" s="19">
        <v>73521.490000000005</v>
      </c>
      <c r="AQ39" s="20">
        <v>67572.06</v>
      </c>
      <c r="AR39" s="20">
        <v>77854.850000000006</v>
      </c>
      <c r="AS39" s="20">
        <v>128271.72</v>
      </c>
      <c r="AT39" s="20">
        <v>163195.20000000001</v>
      </c>
      <c r="AU39" s="20">
        <v>186064</v>
      </c>
      <c r="AV39" s="20">
        <v>176111.52</v>
      </c>
      <c r="AW39" s="21"/>
      <c r="AX39" s="254"/>
      <c r="AY39" s="45">
        <f t="shared" si="99"/>
        <v>0.26869691726239647</v>
      </c>
      <c r="AZ39" s="46">
        <f t="shared" si="96"/>
        <v>0.23625314838717301</v>
      </c>
      <c r="BA39" s="46">
        <f t="shared" si="96"/>
        <v>0.23745673661377961</v>
      </c>
      <c r="BB39" s="46">
        <f t="shared" si="96"/>
        <v>0.32270299468237779</v>
      </c>
      <c r="BC39" s="46">
        <f t="shared" si="96"/>
        <v>0.41445920016773902</v>
      </c>
      <c r="BD39" s="46">
        <f t="shared" si="82"/>
        <v>0.50371838291628424</v>
      </c>
      <c r="BE39" s="46">
        <f t="shared" si="83"/>
        <v>0.4884803427537488</v>
      </c>
      <c r="BF39" s="153"/>
      <c r="BG39" s="2" t="s">
        <v>188</v>
      </c>
      <c r="BH39" s="48">
        <f t="shared" si="100"/>
        <v>-3.2443768875223462</v>
      </c>
      <c r="BI39" s="48">
        <f t="shared" si="100"/>
        <v>0.12035882266066</v>
      </c>
      <c r="BJ39" s="48">
        <f t="shared" si="100"/>
        <v>8.5246258068598166</v>
      </c>
      <c r="BK39" s="48">
        <f t="shared" si="100"/>
        <v>9.1756205485361235</v>
      </c>
      <c r="BL39" s="48">
        <f t="shared" si="100"/>
        <v>8.9259182748545225</v>
      </c>
      <c r="BM39" s="48">
        <f t="shared" si="100"/>
        <v>-1.5238040162535438</v>
      </c>
      <c r="BN39" s="154"/>
      <c r="BO39" s="45">
        <f t="shared" si="98"/>
        <v>9.9667774086378731E-3</v>
      </c>
      <c r="BP39" s="46">
        <f t="shared" si="98"/>
        <v>0</v>
      </c>
      <c r="BQ39" s="46">
        <f t="shared" si="98"/>
        <v>0.11290322580645161</v>
      </c>
      <c r="BR39" s="46">
        <f>U39/M39</f>
        <v>0.11494252873563218</v>
      </c>
      <c r="BS39" s="46">
        <f>V39/N39</f>
        <v>4.4427123928293066E-2</v>
      </c>
      <c r="BT39" s="47"/>
      <c r="BU39" s="261"/>
      <c r="BV39" s="261"/>
      <c r="BW39" s="261"/>
      <c r="BX39" s="261"/>
      <c r="BY39" s="239"/>
      <c r="BZ39" s="45"/>
      <c r="CA39" s="47" t="s">
        <v>322</v>
      </c>
      <c r="CB39" s="45"/>
      <c r="CC39" s="301" t="s">
        <v>322</v>
      </c>
      <c r="CD39" s="325"/>
      <c r="CE39" s="127"/>
      <c r="CF39" s="127"/>
      <c r="CG39" s="301"/>
    </row>
    <row r="40" spans="1:85" x14ac:dyDescent="0.25">
      <c r="A40" s="12">
        <v>68</v>
      </c>
      <c r="B40" s="17" t="s">
        <v>33</v>
      </c>
      <c r="C40" s="2">
        <v>24</v>
      </c>
      <c r="D40" s="3">
        <v>24</v>
      </c>
      <c r="E40" s="3">
        <v>24</v>
      </c>
      <c r="F40" s="3"/>
      <c r="G40" s="3"/>
      <c r="H40" s="4">
        <v>26</v>
      </c>
      <c r="I40" s="6">
        <v>16</v>
      </c>
      <c r="J40" s="2">
        <v>159</v>
      </c>
      <c r="K40" s="3">
        <v>181</v>
      </c>
      <c r="L40" s="3">
        <v>225</v>
      </c>
      <c r="M40" s="3"/>
      <c r="N40" s="3"/>
      <c r="O40" s="104">
        <v>155</v>
      </c>
      <c r="P40" s="2">
        <v>5</v>
      </c>
      <c r="Q40" s="3">
        <v>0</v>
      </c>
      <c r="R40" s="3">
        <v>1</v>
      </c>
      <c r="S40" s="3">
        <v>4</v>
      </c>
      <c r="T40" s="3">
        <v>1</v>
      </c>
      <c r="U40" s="3"/>
      <c r="V40" s="3"/>
      <c r="W40" s="104">
        <v>18</v>
      </c>
      <c r="X40" s="245">
        <v>96</v>
      </c>
      <c r="Y40" s="6">
        <v>24</v>
      </c>
      <c r="Z40" s="2">
        <v>24.16</v>
      </c>
      <c r="AA40" s="3">
        <v>24.16</v>
      </c>
      <c r="AB40" s="3">
        <v>37.93</v>
      </c>
      <c r="AC40" s="3">
        <v>36.07</v>
      </c>
      <c r="AD40" s="3">
        <v>38.89</v>
      </c>
      <c r="AE40" s="44"/>
      <c r="AF40" s="44"/>
      <c r="AG40" s="108">
        <v>44.71</v>
      </c>
      <c r="AH40" s="19">
        <v>133398.19</v>
      </c>
      <c r="AI40" s="20">
        <v>129665.48</v>
      </c>
      <c r="AJ40" s="20">
        <v>161389.82999999999</v>
      </c>
      <c r="AK40" s="20">
        <v>200681.78</v>
      </c>
      <c r="AL40" s="20">
        <v>178496.23</v>
      </c>
      <c r="AM40" s="20"/>
      <c r="AN40" s="20"/>
      <c r="AO40" s="152">
        <v>218953.37</v>
      </c>
      <c r="AP40" s="19">
        <v>8005.55</v>
      </c>
      <c r="AQ40" s="20">
        <v>8602.01</v>
      </c>
      <c r="AR40" s="20">
        <v>13171.77</v>
      </c>
      <c r="AS40" s="20">
        <v>20207.46</v>
      </c>
      <c r="AT40" s="20">
        <v>32141.18</v>
      </c>
      <c r="AU40" s="20"/>
      <c r="AV40" s="20"/>
      <c r="AW40" s="21">
        <v>25521.17</v>
      </c>
      <c r="AX40" s="254">
        <v>44301.64</v>
      </c>
      <c r="AY40" s="45">
        <f t="shared" si="99"/>
        <v>6.0012433452058082E-2</v>
      </c>
      <c r="AZ40" s="46">
        <f t="shared" si="96"/>
        <v>6.6340015862355967E-2</v>
      </c>
      <c r="BA40" s="46">
        <f t="shared" si="96"/>
        <v>8.1614622185301272E-2</v>
      </c>
      <c r="BB40" s="46">
        <f t="shared" si="96"/>
        <v>0.100694044073159</v>
      </c>
      <c r="BC40" s="46">
        <f t="shared" si="96"/>
        <v>0.18006643613705453</v>
      </c>
      <c r="BD40" s="46"/>
      <c r="BE40" s="46"/>
      <c r="BF40" s="153">
        <f t="shared" si="83"/>
        <v>0.11655984102916525</v>
      </c>
      <c r="BG40" s="2" t="s">
        <v>188</v>
      </c>
      <c r="BH40" s="48">
        <f t="shared" si="100"/>
        <v>0.63275824102978839</v>
      </c>
      <c r="BI40" s="48">
        <f t="shared" si="100"/>
        <v>1.5274606322945306</v>
      </c>
      <c r="BJ40" s="48">
        <f t="shared" si="100"/>
        <v>1.907942188785773</v>
      </c>
      <c r="BK40" s="48">
        <f t="shared" si="100"/>
        <v>7.9372392063895525</v>
      </c>
      <c r="BL40" s="48"/>
      <c r="BM40" s="48"/>
      <c r="BN40" s="154"/>
      <c r="BO40" s="45">
        <f t="shared" si="98"/>
        <v>6.2893081761006293E-3</v>
      </c>
      <c r="BP40" s="46">
        <f t="shared" si="98"/>
        <v>2.2099447513812154E-2</v>
      </c>
      <c r="BQ40" s="46">
        <f t="shared" si="98"/>
        <v>4.4444444444444444E-3</v>
      </c>
      <c r="BR40" s="46"/>
      <c r="BS40" s="46"/>
      <c r="BT40" s="47">
        <f t="shared" si="88"/>
        <v>0.11612903225806452</v>
      </c>
      <c r="BU40" s="261">
        <f t="shared" si="89"/>
        <v>0.61935483870967745</v>
      </c>
      <c r="BV40" s="261">
        <f t="shared" si="90"/>
        <v>0.15483870967741936</v>
      </c>
      <c r="BW40" s="261">
        <f t="shared" si="91"/>
        <v>0.89032258064516134</v>
      </c>
      <c r="BX40" s="261"/>
      <c r="BY40" s="239"/>
      <c r="BZ40" s="45"/>
      <c r="CA40" s="47"/>
      <c r="CB40" s="45"/>
      <c r="CC40" s="301"/>
      <c r="CD40" s="325" t="s">
        <v>322</v>
      </c>
      <c r="CE40" s="127"/>
      <c r="CF40" s="127" t="s">
        <v>322</v>
      </c>
      <c r="CG40" s="301"/>
    </row>
    <row r="41" spans="1:85" x14ac:dyDescent="0.25">
      <c r="A41" s="12">
        <v>71</v>
      </c>
      <c r="B41" s="17" t="s">
        <v>35</v>
      </c>
      <c r="C41" s="2"/>
      <c r="D41" s="3"/>
      <c r="E41" s="3"/>
      <c r="F41" s="3">
        <v>1</v>
      </c>
      <c r="G41" s="3">
        <v>3</v>
      </c>
      <c r="H41" s="4">
        <v>0</v>
      </c>
      <c r="I41" s="6">
        <v>38</v>
      </c>
      <c r="J41" s="2"/>
      <c r="K41" s="3"/>
      <c r="L41" s="3"/>
      <c r="M41" s="3">
        <v>136</v>
      </c>
      <c r="N41" s="3">
        <v>121</v>
      </c>
      <c r="O41" s="104">
        <v>198</v>
      </c>
      <c r="P41" s="2"/>
      <c r="Q41" s="3"/>
      <c r="R41" s="3"/>
      <c r="S41" s="3"/>
      <c r="T41" s="3"/>
      <c r="U41" s="3">
        <v>74</v>
      </c>
      <c r="V41" s="3">
        <v>46</v>
      </c>
      <c r="W41" s="104">
        <v>16</v>
      </c>
      <c r="X41" s="245">
        <v>0</v>
      </c>
      <c r="Y41" s="6">
        <v>38</v>
      </c>
      <c r="Z41" s="2"/>
      <c r="AA41" s="3"/>
      <c r="AB41" s="3"/>
      <c r="AC41" s="3"/>
      <c r="AD41" s="3"/>
      <c r="AE41" s="44"/>
      <c r="AF41" s="44">
        <v>33.380000000000003</v>
      </c>
      <c r="AG41" s="108">
        <v>37.31</v>
      </c>
      <c r="AH41" s="19"/>
      <c r="AI41" s="20"/>
      <c r="AJ41" s="20"/>
      <c r="AK41" s="20"/>
      <c r="AL41" s="20"/>
      <c r="AM41" s="20">
        <v>180675</v>
      </c>
      <c r="AN41" s="20">
        <v>172425</v>
      </c>
      <c r="AO41" s="152">
        <v>208709.81</v>
      </c>
      <c r="AP41" s="19"/>
      <c r="AQ41" s="20"/>
      <c r="AR41" s="20"/>
      <c r="AS41" s="20"/>
      <c r="AT41" s="20"/>
      <c r="AU41" s="20">
        <v>74687</v>
      </c>
      <c r="AV41" s="20">
        <v>27761</v>
      </c>
      <c r="AW41" s="21">
        <v>31224.75</v>
      </c>
      <c r="AX41" s="254">
        <v>97606.86</v>
      </c>
      <c r="AY41" s="45"/>
      <c r="AZ41" s="46"/>
      <c r="BA41" s="46"/>
      <c r="BB41" s="46"/>
      <c r="BC41" s="46"/>
      <c r="BD41" s="46">
        <f t="shared" ref="BD41:BE42" si="101">AU41/AM41</f>
        <v>0.41337761173377613</v>
      </c>
      <c r="BE41" s="46">
        <f t="shared" si="101"/>
        <v>0.16100333478323908</v>
      </c>
      <c r="BF41" s="153">
        <f t="shared" si="83"/>
        <v>0.14960844437547041</v>
      </c>
      <c r="BG41" s="2" t="s">
        <v>188</v>
      </c>
      <c r="BH41" s="48"/>
      <c r="BI41" s="48"/>
      <c r="BJ41" s="48"/>
      <c r="BK41" s="48"/>
      <c r="BL41" s="48"/>
      <c r="BM41" s="48">
        <f>(BE41-BD41)*100</f>
        <v>-25.237427695053704</v>
      </c>
      <c r="BN41" s="154">
        <f t="shared" ref="BN41:BN42" si="102">(BF41-BE41)*100</f>
        <v>-1.139489040776867</v>
      </c>
      <c r="BO41" s="45"/>
      <c r="BP41" s="46"/>
      <c r="BQ41" s="46"/>
      <c r="BR41" s="46">
        <f>U41/M41</f>
        <v>0.54411764705882348</v>
      </c>
      <c r="BS41" s="46">
        <f>V41/N41</f>
        <v>0.38016528925619836</v>
      </c>
      <c r="BT41" s="47">
        <f t="shared" si="88"/>
        <v>8.0808080808080815E-2</v>
      </c>
      <c r="BU41" s="261">
        <f t="shared" si="89"/>
        <v>0</v>
      </c>
      <c r="BV41" s="261">
        <f t="shared" si="90"/>
        <v>0.19191919191919191</v>
      </c>
      <c r="BW41" s="261">
        <f t="shared" si="91"/>
        <v>0.27272727272727271</v>
      </c>
      <c r="BX41" s="261">
        <f t="shared" ref="BX41:BX42" si="103">(AG41-AF41)/AF41</f>
        <v>0.11773517076093468</v>
      </c>
      <c r="BY41" s="239">
        <f t="shared" ref="BY41:BY42" si="104">(O41-N41)/N41</f>
        <v>0.63636363636363635</v>
      </c>
      <c r="BZ41" s="45"/>
      <c r="CA41" s="47" t="s">
        <v>322</v>
      </c>
      <c r="CB41" s="45" t="s">
        <v>322</v>
      </c>
      <c r="CC41" s="301"/>
      <c r="CD41" s="325"/>
      <c r="CE41" s="127" t="s">
        <v>322</v>
      </c>
      <c r="CF41" s="127"/>
      <c r="CG41" s="301" t="s">
        <v>322</v>
      </c>
    </row>
    <row r="42" spans="1:85" x14ac:dyDescent="0.25">
      <c r="A42" s="12">
        <v>72</v>
      </c>
      <c r="B42" s="17" t="s">
        <v>347</v>
      </c>
      <c r="C42" s="2">
        <v>0</v>
      </c>
      <c r="D42" s="3">
        <v>0</v>
      </c>
      <c r="E42" s="3">
        <v>2</v>
      </c>
      <c r="F42" s="3">
        <v>6</v>
      </c>
      <c r="G42" s="3">
        <v>9</v>
      </c>
      <c r="H42" s="4">
        <v>8</v>
      </c>
      <c r="I42" s="6">
        <v>86</v>
      </c>
      <c r="J42" s="2">
        <v>860</v>
      </c>
      <c r="K42" s="3">
        <v>1083</v>
      </c>
      <c r="L42" s="3">
        <v>1286</v>
      </c>
      <c r="M42" s="3">
        <v>424</v>
      </c>
      <c r="N42" s="3">
        <v>386</v>
      </c>
      <c r="O42" s="104">
        <v>1231</v>
      </c>
      <c r="P42" s="2">
        <v>31</v>
      </c>
      <c r="Q42" s="3">
        <v>5</v>
      </c>
      <c r="R42" s="3">
        <v>21</v>
      </c>
      <c r="S42" s="3">
        <v>63</v>
      </c>
      <c r="T42" s="3">
        <v>41</v>
      </c>
      <c r="U42" s="3">
        <v>41</v>
      </c>
      <c r="V42" s="3">
        <v>66</v>
      </c>
      <c r="W42" s="104">
        <v>43</v>
      </c>
      <c r="X42" s="245">
        <v>13</v>
      </c>
      <c r="Y42" s="6">
        <v>168</v>
      </c>
      <c r="Z42" s="2">
        <v>23.89</v>
      </c>
      <c r="AA42" s="3">
        <v>30.11</v>
      </c>
      <c r="AB42" s="44">
        <v>39.200000000000003</v>
      </c>
      <c r="AC42" s="3">
        <v>39.18</v>
      </c>
      <c r="AD42" s="3">
        <v>39.18</v>
      </c>
      <c r="AE42" s="44">
        <v>38.130000000000003</v>
      </c>
      <c r="AF42" s="44">
        <v>38.130000000000003</v>
      </c>
      <c r="AG42" s="108">
        <v>41.62</v>
      </c>
      <c r="AH42" s="19">
        <v>417704.93</v>
      </c>
      <c r="AI42" s="20">
        <v>437784.75</v>
      </c>
      <c r="AJ42" s="20">
        <v>569670.18000000005</v>
      </c>
      <c r="AK42" s="20">
        <v>675940.65</v>
      </c>
      <c r="AL42" s="20">
        <v>646779.71</v>
      </c>
      <c r="AM42" s="20">
        <v>682277.48</v>
      </c>
      <c r="AN42" s="20">
        <v>625048.62</v>
      </c>
      <c r="AO42" s="152">
        <v>689096.06</v>
      </c>
      <c r="AP42" s="19">
        <v>20709.849999999999</v>
      </c>
      <c r="AQ42" s="20">
        <v>17741.560000000001</v>
      </c>
      <c r="AR42" s="20">
        <v>24551.39</v>
      </c>
      <c r="AS42" s="20">
        <v>40978.92</v>
      </c>
      <c r="AT42" s="20">
        <v>73865.45</v>
      </c>
      <c r="AU42" s="20">
        <v>97920.36</v>
      </c>
      <c r="AV42" s="20">
        <v>110025.23</v>
      </c>
      <c r="AW42" s="21">
        <v>109324.88</v>
      </c>
      <c r="AX42" s="254">
        <v>126099.67</v>
      </c>
      <c r="AY42" s="45">
        <f t="shared" ref="AY42:BC42" si="105">AP42/AH42</f>
        <v>4.9580094733380327E-2</v>
      </c>
      <c r="AZ42" s="46">
        <f t="shared" si="105"/>
        <v>4.0525760662060525E-2</v>
      </c>
      <c r="BA42" s="46">
        <f t="shared" si="105"/>
        <v>4.3097551639441609E-2</v>
      </c>
      <c r="BB42" s="46">
        <f t="shared" si="105"/>
        <v>6.0625026768252502E-2</v>
      </c>
      <c r="BC42" s="46">
        <f t="shared" si="105"/>
        <v>0.1142049585940165</v>
      </c>
      <c r="BD42" s="46">
        <f t="shared" si="101"/>
        <v>0.14351984767253348</v>
      </c>
      <c r="BE42" s="46">
        <f t="shared" si="101"/>
        <v>0.17602667453293472</v>
      </c>
      <c r="BF42" s="153">
        <f t="shared" si="83"/>
        <v>0.15864969537048287</v>
      </c>
      <c r="BG42" s="2" t="s">
        <v>188</v>
      </c>
      <c r="BH42" s="48">
        <f>(AZ42-AY42)*100</f>
        <v>-0.90543340713198017</v>
      </c>
      <c r="BI42" s="48">
        <f>(BA42-AZ42)*100</f>
        <v>0.25717909773810832</v>
      </c>
      <c r="BJ42" s="48">
        <f>(BB42-BA42)*100</f>
        <v>1.7527475128810894</v>
      </c>
      <c r="BK42" s="48">
        <f>(BC42-BB42)*100</f>
        <v>5.3579931825763998</v>
      </c>
      <c r="BL42" s="48">
        <f>(BD42-BC42)*100</f>
        <v>2.9314889078516981</v>
      </c>
      <c r="BM42" s="48">
        <f>(BE42-BD42)*100</f>
        <v>3.2506826860401237</v>
      </c>
      <c r="BN42" s="154">
        <f t="shared" si="102"/>
        <v>-1.7376979162451844</v>
      </c>
      <c r="BO42" s="45">
        <f>R42/J42</f>
        <v>2.441860465116279E-2</v>
      </c>
      <c r="BP42" s="46">
        <f>S42/K42</f>
        <v>5.817174515235457E-2</v>
      </c>
      <c r="BQ42" s="46">
        <f>T42/L42</f>
        <v>3.1881804043545882E-2</v>
      </c>
      <c r="BR42" s="46">
        <f>U42/M42</f>
        <v>9.6698113207547176E-2</v>
      </c>
      <c r="BS42" s="46">
        <f>V42/N42</f>
        <v>0.17098445595854922</v>
      </c>
      <c r="BT42" s="47">
        <f t="shared" si="88"/>
        <v>3.4930950446791224E-2</v>
      </c>
      <c r="BU42" s="261">
        <f t="shared" si="89"/>
        <v>1.0560519902518278E-2</v>
      </c>
      <c r="BV42" s="261">
        <f t="shared" si="90"/>
        <v>0.13647441104792851</v>
      </c>
      <c r="BW42" s="261">
        <f t="shared" si="91"/>
        <v>0.18196588139723802</v>
      </c>
      <c r="BX42" s="261">
        <f t="shared" si="103"/>
        <v>9.1528979805926947E-2</v>
      </c>
      <c r="BY42" s="239">
        <f t="shared" si="104"/>
        <v>2.1891191709844557</v>
      </c>
      <c r="BZ42" s="45"/>
      <c r="CA42" s="47" t="s">
        <v>322</v>
      </c>
      <c r="CB42" s="45" t="s">
        <v>322</v>
      </c>
      <c r="CC42" s="301"/>
      <c r="CD42" s="325"/>
      <c r="CE42" s="127" t="s">
        <v>322</v>
      </c>
      <c r="CF42" s="127"/>
      <c r="CG42" s="301" t="s">
        <v>322</v>
      </c>
    </row>
    <row r="43" spans="1:85" x14ac:dyDescent="0.25">
      <c r="A43" s="12">
        <v>75</v>
      </c>
      <c r="B43" s="17" t="s">
        <v>38</v>
      </c>
      <c r="C43" s="2"/>
      <c r="D43" s="3"/>
      <c r="E43" s="3"/>
      <c r="F43" s="3">
        <v>0</v>
      </c>
      <c r="G43" s="3">
        <v>0</v>
      </c>
      <c r="H43" s="4">
        <v>0</v>
      </c>
      <c r="I43" s="6">
        <v>144</v>
      </c>
      <c r="J43" s="2"/>
      <c r="K43" s="3"/>
      <c r="L43" s="3"/>
      <c r="M43" s="3">
        <v>42</v>
      </c>
      <c r="N43" s="3">
        <v>40</v>
      </c>
      <c r="O43" s="104">
        <v>44</v>
      </c>
      <c r="P43" s="2"/>
      <c r="Q43" s="3"/>
      <c r="R43" s="3"/>
      <c r="S43" s="3"/>
      <c r="T43" s="3"/>
      <c r="U43" s="3">
        <v>0</v>
      </c>
      <c r="V43" s="3">
        <v>5</v>
      </c>
      <c r="W43" s="104">
        <v>3</v>
      </c>
      <c r="X43" s="245">
        <v>0</v>
      </c>
      <c r="Y43" s="6">
        <v>0</v>
      </c>
      <c r="Z43" s="2"/>
      <c r="AA43" s="3"/>
      <c r="AB43" s="3"/>
      <c r="AC43" s="3"/>
      <c r="AD43" s="3"/>
      <c r="AE43" s="44">
        <v>26.17</v>
      </c>
      <c r="AF43" s="44">
        <v>26.17</v>
      </c>
      <c r="AG43" s="44">
        <v>26.17</v>
      </c>
      <c r="AH43" s="19"/>
      <c r="AI43" s="20"/>
      <c r="AJ43" s="20"/>
      <c r="AK43" s="20"/>
      <c r="AL43" s="20"/>
      <c r="AM43" s="20">
        <v>53634</v>
      </c>
      <c r="AN43" s="20">
        <v>64731</v>
      </c>
      <c r="AO43" s="152">
        <v>65401</v>
      </c>
      <c r="AP43" s="19"/>
      <c r="AQ43" s="20"/>
      <c r="AR43" s="20"/>
      <c r="AS43" s="20"/>
      <c r="AT43" s="20"/>
      <c r="AU43" s="20">
        <v>6074</v>
      </c>
      <c r="AV43" s="20">
        <v>5315</v>
      </c>
      <c r="AW43" s="21">
        <v>2554</v>
      </c>
      <c r="AX43" s="254">
        <v>4903</v>
      </c>
      <c r="AY43" s="45"/>
      <c r="AZ43" s="46"/>
      <c r="BA43" s="46"/>
      <c r="BB43" s="46"/>
      <c r="BC43" s="46"/>
      <c r="BD43" s="46">
        <f t="shared" ref="BD43:BE46" si="106">AU43/AM43</f>
        <v>0.11324905843308349</v>
      </c>
      <c r="BE43" s="46">
        <f t="shared" si="83"/>
        <v>8.2109035856081328E-2</v>
      </c>
      <c r="BF43" s="153">
        <f t="shared" si="83"/>
        <v>3.9051390651519087E-2</v>
      </c>
      <c r="BG43" s="2" t="s">
        <v>188</v>
      </c>
      <c r="BH43" s="48"/>
      <c r="BI43" s="48"/>
      <c r="BJ43" s="48"/>
      <c r="BK43" s="48"/>
      <c r="BL43" s="48"/>
      <c r="BM43" s="48">
        <f>(BE43-BD43)*100</f>
        <v>-3.114002257700216</v>
      </c>
      <c r="BN43" s="154">
        <f t="shared" ref="BN43:BN45" si="107">(BF43-BE43)*100</f>
        <v>-4.3057645204562238</v>
      </c>
      <c r="BO43" s="45"/>
      <c r="BP43" s="46"/>
      <c r="BQ43" s="46"/>
      <c r="BR43" s="46">
        <f t="shared" si="87"/>
        <v>0</v>
      </c>
      <c r="BS43" s="46">
        <f t="shared" si="87"/>
        <v>0.125</v>
      </c>
      <c r="BT43" s="47">
        <f t="shared" si="87"/>
        <v>6.8181818181818177E-2</v>
      </c>
      <c r="BU43" s="261">
        <f t="shared" ref="BU43:BU46" si="108">X43/O43</f>
        <v>0</v>
      </c>
      <c r="BV43" s="261">
        <f t="shared" ref="BV43:BV46" si="109">Y43/O43</f>
        <v>0</v>
      </c>
      <c r="BW43" s="261">
        <f t="shared" ref="BW43:BW46" si="110">(W43+X43+Y43)/O43</f>
        <v>6.8181818181818177E-2</v>
      </c>
      <c r="BX43" s="261">
        <f t="shared" ref="BX43:BX45" si="111">(AG43-AF43)/AF43</f>
        <v>0</v>
      </c>
      <c r="BY43" s="239">
        <f t="shared" ref="BY43:BY45" si="112">(O43-N43)/N43</f>
        <v>0.1</v>
      </c>
      <c r="BZ43" s="45"/>
      <c r="CA43" s="47" t="s">
        <v>322</v>
      </c>
      <c r="CB43" s="45"/>
      <c r="CC43" s="301" t="s">
        <v>322</v>
      </c>
      <c r="CD43" s="325"/>
      <c r="CE43" s="127" t="s">
        <v>322</v>
      </c>
      <c r="CF43" s="127"/>
      <c r="CG43" s="301" t="s">
        <v>322</v>
      </c>
    </row>
    <row r="44" spans="1:85" x14ac:dyDescent="0.25">
      <c r="A44" s="12">
        <v>79</v>
      </c>
      <c r="B44" s="17" t="s">
        <v>41</v>
      </c>
      <c r="C44" s="2">
        <v>2</v>
      </c>
      <c r="D44" s="3">
        <v>7</v>
      </c>
      <c r="E44" s="3">
        <v>7</v>
      </c>
      <c r="F44" s="3">
        <v>6</v>
      </c>
      <c r="G44" s="3"/>
      <c r="H44" s="4"/>
      <c r="I44" s="6"/>
      <c r="J44" s="2">
        <v>0</v>
      </c>
      <c r="K44" s="3">
        <v>127</v>
      </c>
      <c r="L44" s="3">
        <v>280</v>
      </c>
      <c r="M44" s="3">
        <v>268</v>
      </c>
      <c r="N44" s="3"/>
      <c r="O44" s="104"/>
      <c r="P44" s="2">
        <v>16</v>
      </c>
      <c r="Q44" s="3">
        <v>6</v>
      </c>
      <c r="R44" s="3">
        <v>34</v>
      </c>
      <c r="S44" s="3">
        <v>69</v>
      </c>
      <c r="T44" s="3">
        <v>22</v>
      </c>
      <c r="U44" s="3">
        <v>73</v>
      </c>
      <c r="V44" s="3"/>
      <c r="W44" s="104"/>
      <c r="X44" s="245"/>
      <c r="Y44" s="6"/>
      <c r="Z44" s="2">
        <v>26.64</v>
      </c>
      <c r="AA44" s="3"/>
      <c r="AB44" s="3"/>
      <c r="AC44" s="3"/>
      <c r="AD44" s="3"/>
      <c r="AE44" s="44">
        <v>44.76</v>
      </c>
      <c r="AF44" s="44"/>
      <c r="AG44" s="108"/>
      <c r="AH44" s="19">
        <v>188645</v>
      </c>
      <c r="AI44" s="20">
        <v>202069</v>
      </c>
      <c r="AJ44" s="20">
        <v>261787</v>
      </c>
      <c r="AK44" s="20">
        <v>235369</v>
      </c>
      <c r="AL44" s="20">
        <v>238880</v>
      </c>
      <c r="AM44" s="20">
        <v>342129</v>
      </c>
      <c r="AN44" s="20"/>
      <c r="AO44" s="152"/>
      <c r="AP44" s="19">
        <v>15375</v>
      </c>
      <c r="AQ44" s="20">
        <v>13331</v>
      </c>
      <c r="AR44" s="20">
        <v>30183</v>
      </c>
      <c r="AS44" s="20">
        <v>32750</v>
      </c>
      <c r="AT44" s="20">
        <v>67555</v>
      </c>
      <c r="AU44" s="20">
        <v>50079</v>
      </c>
      <c r="AV44" s="20"/>
      <c r="AW44" s="21"/>
      <c r="AX44" s="254"/>
      <c r="AY44" s="45">
        <f t="shared" ref="AY44:BC46" si="113">AP44/AH44</f>
        <v>8.15022926661189E-2</v>
      </c>
      <c r="AZ44" s="46">
        <f t="shared" si="113"/>
        <v>6.5972514339161376E-2</v>
      </c>
      <c r="BA44" s="46">
        <f t="shared" si="113"/>
        <v>0.11529602310275147</v>
      </c>
      <c r="BB44" s="46">
        <f t="shared" si="113"/>
        <v>0.1391432176709762</v>
      </c>
      <c r="BC44" s="46">
        <f t="shared" si="113"/>
        <v>0.28279889484259879</v>
      </c>
      <c r="BD44" s="46">
        <f t="shared" si="106"/>
        <v>0.14637461308453828</v>
      </c>
      <c r="BE44" s="46"/>
      <c r="BF44" s="153"/>
      <c r="BG44" s="2" t="s">
        <v>188</v>
      </c>
      <c r="BH44" s="48">
        <f t="shared" ref="BH44:BM46" si="114">(AZ44-AY44)*100</f>
        <v>-1.5529778326957524</v>
      </c>
      <c r="BI44" s="48">
        <f t="shared" si="114"/>
        <v>4.9323508763590098</v>
      </c>
      <c r="BJ44" s="48">
        <f t="shared" si="114"/>
        <v>2.3847194568224732</v>
      </c>
      <c r="BK44" s="48">
        <f t="shared" si="114"/>
        <v>14.365567717162259</v>
      </c>
      <c r="BL44" s="48">
        <f t="shared" si="114"/>
        <v>-13.642428175806051</v>
      </c>
      <c r="BM44" s="48"/>
      <c r="BN44" s="154"/>
      <c r="BO44" s="45"/>
      <c r="BP44" s="46">
        <f>S44/K44</f>
        <v>0.54330708661417326</v>
      </c>
      <c r="BQ44" s="46">
        <f>T44/L44</f>
        <v>7.857142857142857E-2</v>
      </c>
      <c r="BR44" s="46">
        <f>U44/M44</f>
        <v>0.27238805970149255</v>
      </c>
      <c r="BS44" s="46"/>
      <c r="BT44" s="47"/>
      <c r="BU44" s="261"/>
      <c r="BV44" s="261"/>
      <c r="BW44" s="261"/>
      <c r="BX44" s="261"/>
      <c r="BY44" s="239"/>
      <c r="BZ44" s="45" t="s">
        <v>322</v>
      </c>
      <c r="CA44" s="47"/>
      <c r="CB44" s="45"/>
      <c r="CC44" s="301"/>
      <c r="CD44" s="325"/>
      <c r="CE44" s="127"/>
      <c r="CF44" s="127"/>
      <c r="CG44" s="301"/>
    </row>
    <row r="45" spans="1:85" x14ac:dyDescent="0.25">
      <c r="A45" s="12">
        <v>86</v>
      </c>
      <c r="B45" s="17" t="s">
        <v>46</v>
      </c>
      <c r="C45" s="2">
        <v>120</v>
      </c>
      <c r="D45" s="3">
        <v>120</v>
      </c>
      <c r="E45" s="3">
        <v>120</v>
      </c>
      <c r="F45" s="3">
        <v>120</v>
      </c>
      <c r="G45" s="3">
        <v>119</v>
      </c>
      <c r="H45" s="4">
        <v>120</v>
      </c>
      <c r="I45" s="6">
        <v>2</v>
      </c>
      <c r="J45" s="2"/>
      <c r="K45" s="3"/>
      <c r="L45" s="3"/>
      <c r="M45" s="3">
        <v>8</v>
      </c>
      <c r="N45" s="3">
        <v>45</v>
      </c>
      <c r="O45" s="104">
        <v>45</v>
      </c>
      <c r="P45" s="2"/>
      <c r="Q45" s="3"/>
      <c r="R45" s="3"/>
      <c r="S45" s="3"/>
      <c r="T45" s="3"/>
      <c r="U45" s="3">
        <v>0</v>
      </c>
      <c r="V45" s="3">
        <v>0</v>
      </c>
      <c r="W45" s="104">
        <v>0</v>
      </c>
      <c r="X45" s="245">
        <v>45</v>
      </c>
      <c r="Y45" s="6">
        <v>9</v>
      </c>
      <c r="Z45" s="5">
        <v>21.4</v>
      </c>
      <c r="AA45" s="3">
        <v>27.47</v>
      </c>
      <c r="AB45" s="3">
        <v>40.729999999999997</v>
      </c>
      <c r="AC45" s="3">
        <v>46.63</v>
      </c>
      <c r="AD45" s="3">
        <v>37.67</v>
      </c>
      <c r="AE45" s="44">
        <v>44.41</v>
      </c>
      <c r="AF45" s="44">
        <v>38.909999999999997</v>
      </c>
      <c r="AG45" s="108">
        <v>44.14</v>
      </c>
      <c r="AH45" s="19">
        <v>1347491</v>
      </c>
      <c r="AI45" s="20">
        <v>1472627</v>
      </c>
      <c r="AJ45" s="20">
        <v>2134273</v>
      </c>
      <c r="AK45" s="20">
        <v>2834273</v>
      </c>
      <c r="AL45" s="20">
        <v>2284103</v>
      </c>
      <c r="AM45" s="20">
        <v>2586411.41</v>
      </c>
      <c r="AN45" s="20">
        <v>2622416</v>
      </c>
      <c r="AO45" s="152">
        <v>3117708.13</v>
      </c>
      <c r="AP45" s="19">
        <v>51302</v>
      </c>
      <c r="AQ45" s="20">
        <v>66323</v>
      </c>
      <c r="AR45" s="20">
        <v>116156</v>
      </c>
      <c r="AS45" s="20">
        <v>679970</v>
      </c>
      <c r="AT45" s="20">
        <v>411239</v>
      </c>
      <c r="AU45" s="20">
        <v>83539</v>
      </c>
      <c r="AV45" s="20">
        <v>47783</v>
      </c>
      <c r="AW45" s="21">
        <v>71701.97</v>
      </c>
      <c r="AX45" s="254">
        <v>264994.15999999997</v>
      </c>
      <c r="AY45" s="45">
        <f t="shared" si="113"/>
        <v>3.8072239443528749E-2</v>
      </c>
      <c r="AZ45" s="46">
        <f t="shared" si="113"/>
        <v>4.5037202224324287E-2</v>
      </c>
      <c r="BA45" s="46">
        <f t="shared" si="113"/>
        <v>5.4424152861419321E-2</v>
      </c>
      <c r="BB45" s="46">
        <f t="shared" si="113"/>
        <v>0.23990984636977455</v>
      </c>
      <c r="BC45" s="46">
        <f t="shared" si="113"/>
        <v>0.18004398225474069</v>
      </c>
      <c r="BD45" s="46">
        <f t="shared" si="106"/>
        <v>3.2299192493896393E-2</v>
      </c>
      <c r="BE45" s="46">
        <f t="shared" si="106"/>
        <v>1.8220984008639363E-2</v>
      </c>
      <c r="BF45" s="153">
        <f t="shared" si="83"/>
        <v>2.2998294583784534E-2</v>
      </c>
      <c r="BG45" s="2" t="s">
        <v>188</v>
      </c>
      <c r="BH45" s="48">
        <f t="shared" si="114"/>
        <v>0.69649627807955372</v>
      </c>
      <c r="BI45" s="48">
        <f t="shared" si="114"/>
        <v>0.93869506370950351</v>
      </c>
      <c r="BJ45" s="48">
        <f t="shared" si="114"/>
        <v>18.548569350835521</v>
      </c>
      <c r="BK45" s="48">
        <f t="shared" si="114"/>
        <v>-5.986586411503386</v>
      </c>
      <c r="BL45" s="48">
        <f t="shared" si="114"/>
        <v>-14.77447897608443</v>
      </c>
      <c r="BM45" s="48">
        <f t="shared" si="114"/>
        <v>-1.4078208485257031</v>
      </c>
      <c r="BN45" s="154">
        <f t="shared" si="107"/>
        <v>0.47773105751451711</v>
      </c>
      <c r="BO45" s="45"/>
      <c r="BP45" s="46"/>
      <c r="BQ45" s="46"/>
      <c r="BR45" s="46">
        <f>U45/M45</f>
        <v>0</v>
      </c>
      <c r="BS45" s="46">
        <f>V45/N45</f>
        <v>0</v>
      </c>
      <c r="BT45" s="47">
        <f t="shared" si="87"/>
        <v>0</v>
      </c>
      <c r="BU45" s="261">
        <f t="shared" si="108"/>
        <v>1</v>
      </c>
      <c r="BV45" s="261">
        <f t="shared" si="109"/>
        <v>0.2</v>
      </c>
      <c r="BW45" s="261">
        <f t="shared" si="110"/>
        <v>1.2</v>
      </c>
      <c r="BX45" s="261">
        <f t="shared" si="111"/>
        <v>0.13441274736571587</v>
      </c>
      <c r="BY45" s="239">
        <f t="shared" si="112"/>
        <v>0</v>
      </c>
      <c r="BZ45" s="45" t="s">
        <v>322</v>
      </c>
      <c r="CA45" s="47"/>
      <c r="CB45" s="45" t="s">
        <v>322</v>
      </c>
      <c r="CC45" s="301"/>
      <c r="CD45" s="325" t="s">
        <v>322</v>
      </c>
      <c r="CE45" s="127"/>
      <c r="CF45" s="127"/>
      <c r="CG45" s="301" t="s">
        <v>322</v>
      </c>
    </row>
    <row r="46" spans="1:85" x14ac:dyDescent="0.25">
      <c r="A46" s="12">
        <v>87</v>
      </c>
      <c r="B46" s="17" t="s">
        <v>370</v>
      </c>
      <c r="C46" s="2">
        <v>21</v>
      </c>
      <c r="D46" s="3">
        <v>36</v>
      </c>
      <c r="E46" s="3">
        <v>70</v>
      </c>
      <c r="F46" s="3">
        <v>64</v>
      </c>
      <c r="G46" s="3"/>
      <c r="H46" s="4">
        <v>82</v>
      </c>
      <c r="I46" s="6">
        <v>0</v>
      </c>
      <c r="J46" s="2">
        <v>197</v>
      </c>
      <c r="K46" s="3">
        <v>411</v>
      </c>
      <c r="L46" s="3">
        <v>372</v>
      </c>
      <c r="M46" s="3">
        <v>262</v>
      </c>
      <c r="N46" s="3"/>
      <c r="O46" s="104">
        <v>183</v>
      </c>
      <c r="P46" s="2">
        <v>8</v>
      </c>
      <c r="Q46" s="3">
        <v>2</v>
      </c>
      <c r="R46" s="3">
        <v>5</v>
      </c>
      <c r="S46" s="3">
        <v>4</v>
      </c>
      <c r="T46" s="3">
        <v>12</v>
      </c>
      <c r="U46" s="3">
        <v>24</v>
      </c>
      <c r="V46" s="3"/>
      <c r="W46" s="104">
        <v>21</v>
      </c>
      <c r="X46" s="245">
        <v>15</v>
      </c>
      <c r="Y46" s="6">
        <v>0</v>
      </c>
      <c r="Z46" s="2">
        <v>27.87</v>
      </c>
      <c r="AA46" s="3">
        <v>32.799999999999997</v>
      </c>
      <c r="AB46" s="3">
        <v>54.23</v>
      </c>
      <c r="AC46" s="3">
        <v>44.58</v>
      </c>
      <c r="AD46" s="3">
        <v>42.21</v>
      </c>
      <c r="AE46" s="3">
        <v>42.21</v>
      </c>
      <c r="AF46" s="3"/>
      <c r="AG46" s="104">
        <v>42.12</v>
      </c>
      <c r="AH46" s="19">
        <v>474652</v>
      </c>
      <c r="AI46" s="20">
        <v>553133</v>
      </c>
      <c r="AJ46" s="20">
        <v>645876</v>
      </c>
      <c r="AK46" s="20">
        <v>970867</v>
      </c>
      <c r="AL46" s="20">
        <v>575613</v>
      </c>
      <c r="AM46" s="20">
        <v>544571</v>
      </c>
      <c r="AN46" s="20"/>
      <c r="AO46" s="152">
        <v>1032440</v>
      </c>
      <c r="AP46" s="19"/>
      <c r="AQ46" s="20"/>
      <c r="AR46" s="20">
        <v>37994</v>
      </c>
      <c r="AS46" s="20">
        <v>80916</v>
      </c>
      <c r="AT46" s="20">
        <v>76229</v>
      </c>
      <c r="AU46" s="20">
        <v>74169</v>
      </c>
      <c r="AV46" s="20"/>
      <c r="AW46" s="21">
        <v>225376</v>
      </c>
      <c r="AX46" s="254">
        <v>301072</v>
      </c>
      <c r="AY46" s="45">
        <f t="shared" si="113"/>
        <v>0</v>
      </c>
      <c r="AZ46" s="46">
        <f t="shared" si="113"/>
        <v>0</v>
      </c>
      <c r="BA46" s="46">
        <f t="shared" si="113"/>
        <v>5.8825533074460111E-2</v>
      </c>
      <c r="BB46" s="46">
        <f t="shared" si="113"/>
        <v>8.3344062574997393E-2</v>
      </c>
      <c r="BC46" s="46">
        <f t="shared" si="113"/>
        <v>0.13243099096094077</v>
      </c>
      <c r="BD46" s="46">
        <f t="shared" si="106"/>
        <v>0.13619711662942022</v>
      </c>
      <c r="BE46" s="46"/>
      <c r="BF46" s="153">
        <f t="shared" si="83"/>
        <v>0.21829452558986479</v>
      </c>
      <c r="BG46" s="2" t="s">
        <v>188</v>
      </c>
      <c r="BH46" s="48">
        <f t="shared" si="114"/>
        <v>0</v>
      </c>
      <c r="BI46" s="48">
        <f t="shared" si="114"/>
        <v>5.8825533074460115</v>
      </c>
      <c r="BJ46" s="48">
        <f t="shared" si="114"/>
        <v>2.4518529500537283</v>
      </c>
      <c r="BK46" s="48">
        <f t="shared" si="114"/>
        <v>4.9086928385943374</v>
      </c>
      <c r="BL46" s="48">
        <f t="shared" si="114"/>
        <v>0.37661256684794475</v>
      </c>
      <c r="BM46" s="48"/>
      <c r="BN46" s="154"/>
      <c r="BO46" s="45">
        <f t="shared" ref="BO46:BQ46" si="115">R46/J46</f>
        <v>2.5380710659898477E-2</v>
      </c>
      <c r="BP46" s="46">
        <f t="shared" si="115"/>
        <v>9.7323600973236012E-3</v>
      </c>
      <c r="BQ46" s="46">
        <f t="shared" si="115"/>
        <v>3.2258064516129031E-2</v>
      </c>
      <c r="BR46" s="46">
        <f>U46/M46</f>
        <v>9.1603053435114504E-2</v>
      </c>
      <c r="BS46" s="46"/>
      <c r="BT46" s="47">
        <f t="shared" si="87"/>
        <v>0.11475409836065574</v>
      </c>
      <c r="BU46" s="261">
        <f t="shared" si="108"/>
        <v>8.1967213114754092E-2</v>
      </c>
      <c r="BV46" s="261">
        <f t="shared" si="109"/>
        <v>0</v>
      </c>
      <c r="BW46" s="261">
        <f t="shared" si="110"/>
        <v>0.19672131147540983</v>
      </c>
      <c r="BX46" s="261"/>
      <c r="BY46" s="239"/>
      <c r="BZ46" s="45"/>
      <c r="CA46" s="47" t="s">
        <v>322</v>
      </c>
      <c r="CB46" s="45"/>
      <c r="CC46" s="301"/>
      <c r="CD46" s="325" t="s">
        <v>322</v>
      </c>
      <c r="CE46" s="127"/>
      <c r="CF46" s="127" t="s">
        <v>322</v>
      </c>
      <c r="CG46" s="301"/>
    </row>
    <row r="47" spans="1:85" x14ac:dyDescent="0.25">
      <c r="A47" s="12">
        <v>90</v>
      </c>
      <c r="B47" s="17" t="s">
        <v>339</v>
      </c>
      <c r="C47" s="2">
        <v>9</v>
      </c>
      <c r="D47" s="3">
        <v>11</v>
      </c>
      <c r="E47" s="3">
        <v>13</v>
      </c>
      <c r="F47" s="3">
        <v>21</v>
      </c>
      <c r="G47" s="3">
        <v>22</v>
      </c>
      <c r="H47" s="4">
        <v>23</v>
      </c>
      <c r="I47" s="6">
        <v>104</v>
      </c>
      <c r="J47" s="2">
        <v>567</v>
      </c>
      <c r="K47" s="3">
        <v>740</v>
      </c>
      <c r="L47" s="3">
        <v>798</v>
      </c>
      <c r="M47" s="3">
        <v>663</v>
      </c>
      <c r="N47" s="3">
        <v>650</v>
      </c>
      <c r="O47" s="104">
        <v>610</v>
      </c>
      <c r="P47" s="2">
        <v>1</v>
      </c>
      <c r="Q47" s="3">
        <v>0</v>
      </c>
      <c r="R47" s="3">
        <v>2</v>
      </c>
      <c r="S47" s="3">
        <v>10</v>
      </c>
      <c r="T47" s="3">
        <v>46</v>
      </c>
      <c r="U47" s="3">
        <v>82</v>
      </c>
      <c r="V47" s="3">
        <v>50</v>
      </c>
      <c r="W47" s="104">
        <v>2</v>
      </c>
      <c r="X47" s="245">
        <v>107</v>
      </c>
      <c r="Y47" s="6">
        <v>45</v>
      </c>
      <c r="Z47" s="2">
        <v>29.12</v>
      </c>
      <c r="AA47" s="3">
        <v>34.74</v>
      </c>
      <c r="AB47" s="3">
        <v>48.41</v>
      </c>
      <c r="AC47" s="3">
        <v>48.81</v>
      </c>
      <c r="AD47" s="3">
        <v>58.12</v>
      </c>
      <c r="AE47" s="44">
        <v>46.33</v>
      </c>
      <c r="AF47" s="44">
        <v>46.33</v>
      </c>
      <c r="AG47" s="108">
        <v>46.33</v>
      </c>
      <c r="AH47" s="19">
        <v>65336</v>
      </c>
      <c r="AI47" s="20">
        <v>694027</v>
      </c>
      <c r="AJ47" s="20">
        <v>871699</v>
      </c>
      <c r="AK47" s="20">
        <v>1066215</v>
      </c>
      <c r="AL47" s="20">
        <v>1016533</v>
      </c>
      <c r="AM47" s="20">
        <v>1089220</v>
      </c>
      <c r="AN47" s="20">
        <v>1058542</v>
      </c>
      <c r="AO47" s="152">
        <v>1110720</v>
      </c>
      <c r="AP47" s="19">
        <v>2644</v>
      </c>
      <c r="AQ47" s="20">
        <v>8216</v>
      </c>
      <c r="AR47" s="20">
        <v>22508</v>
      </c>
      <c r="AS47" s="20">
        <v>90248</v>
      </c>
      <c r="AT47" s="20">
        <v>83010</v>
      </c>
      <c r="AU47" s="20">
        <v>70053</v>
      </c>
      <c r="AV47" s="20">
        <v>40860</v>
      </c>
      <c r="AW47" s="21">
        <v>49747</v>
      </c>
      <c r="AX47" s="254">
        <v>273558</v>
      </c>
      <c r="AY47" s="45">
        <f>AP47/AH47</f>
        <v>4.0467736010775072E-2</v>
      </c>
      <c r="AZ47" s="46">
        <f>AQ47/AI47</f>
        <v>1.1838156152426347E-2</v>
      </c>
      <c r="BA47" s="46">
        <f>AR47/AJ47</f>
        <v>2.5820839532912164E-2</v>
      </c>
      <c r="BB47" s="46">
        <f>AS47/AK47</f>
        <v>8.4643341164774455E-2</v>
      </c>
      <c r="BC47" s="46">
        <f>AT47/AL47</f>
        <v>8.1659916598870869E-2</v>
      </c>
      <c r="BD47" s="46">
        <f t="shared" ref="BD47:BE56" si="116">AU47/AM47</f>
        <v>6.4314830796349684E-2</v>
      </c>
      <c r="BE47" s="46">
        <f t="shared" si="116"/>
        <v>3.8600263381141232E-2</v>
      </c>
      <c r="BF47" s="153">
        <f t="shared" ref="BF47:BF55" si="117">AW47/AO47</f>
        <v>4.4788065399020457E-2</v>
      </c>
      <c r="BG47" s="2" t="s">
        <v>188</v>
      </c>
      <c r="BH47" s="48">
        <f t="shared" ref="BH47:BN55" si="118">(AZ47-AY47)*100</f>
        <v>-2.8629579858348726</v>
      </c>
      <c r="BI47" s="48">
        <f t="shared" si="118"/>
        <v>1.3982683380485816</v>
      </c>
      <c r="BJ47" s="48">
        <f t="shared" si="118"/>
        <v>5.882250163186229</v>
      </c>
      <c r="BK47" s="48">
        <f t="shared" si="118"/>
        <v>-0.29834245659035863</v>
      </c>
      <c r="BL47" s="48">
        <f t="shared" si="118"/>
        <v>-1.7345085802521185</v>
      </c>
      <c r="BM47" s="48">
        <f t="shared" si="118"/>
        <v>-2.5714567415208451</v>
      </c>
      <c r="BN47" s="154">
        <f t="shared" si="118"/>
        <v>0.61878020178792248</v>
      </c>
      <c r="BO47" s="45">
        <f t="shared" ref="BO47:BS52" si="119">R47/J47</f>
        <v>3.5273368606701938E-3</v>
      </c>
      <c r="BP47" s="46">
        <f t="shared" si="119"/>
        <v>1.3513513513513514E-2</v>
      </c>
      <c r="BQ47" s="46">
        <f t="shared" si="119"/>
        <v>5.764411027568922E-2</v>
      </c>
      <c r="BR47" s="46">
        <f t="shared" si="119"/>
        <v>0.12368024132730016</v>
      </c>
      <c r="BS47" s="46">
        <f t="shared" si="119"/>
        <v>7.6923076923076927E-2</v>
      </c>
      <c r="BT47" s="47">
        <f t="shared" ref="BT47:BT55" si="120">W47/O47</f>
        <v>3.2786885245901639E-3</v>
      </c>
      <c r="BU47" s="261">
        <f t="shared" ref="BU47:BU55" si="121">X47/O47</f>
        <v>0.17540983606557378</v>
      </c>
      <c r="BV47" s="261">
        <f t="shared" ref="BV47:BV55" si="122">Y47/O47</f>
        <v>7.3770491803278687E-2</v>
      </c>
      <c r="BW47" s="261">
        <f t="shared" ref="BW47:BW55" si="123">(W47+X47+Y47)/O47</f>
        <v>0.25245901639344265</v>
      </c>
      <c r="BX47" s="261">
        <f t="shared" ref="BX47:BX55" si="124">(AG47-AF47)/AF47</f>
        <v>0</v>
      </c>
      <c r="BY47" s="239">
        <f t="shared" ref="BY47:BY55" si="125">(O47-N47)/N47</f>
        <v>-6.1538461538461542E-2</v>
      </c>
      <c r="BZ47" s="45" t="s">
        <v>322</v>
      </c>
      <c r="CA47" s="47"/>
      <c r="CB47" s="45" t="s">
        <v>322</v>
      </c>
      <c r="CC47" s="301"/>
      <c r="CD47" s="325"/>
      <c r="CE47" s="127" t="s">
        <v>322</v>
      </c>
      <c r="CF47" s="127" t="s">
        <v>322</v>
      </c>
      <c r="CG47" s="301"/>
    </row>
    <row r="48" spans="1:85" x14ac:dyDescent="0.25">
      <c r="A48" s="12">
        <v>93</v>
      </c>
      <c r="B48" s="17" t="s">
        <v>340</v>
      </c>
      <c r="C48" s="2">
        <v>28</v>
      </c>
      <c r="D48" s="3">
        <v>28</v>
      </c>
      <c r="E48" s="3">
        <v>28</v>
      </c>
      <c r="F48" s="3">
        <v>29</v>
      </c>
      <c r="G48" s="3">
        <v>27</v>
      </c>
      <c r="H48" s="4">
        <v>30</v>
      </c>
      <c r="I48" s="6">
        <v>0</v>
      </c>
      <c r="J48" s="2">
        <v>220</v>
      </c>
      <c r="K48" s="3">
        <v>174</v>
      </c>
      <c r="L48" s="3">
        <v>236</v>
      </c>
      <c r="M48" s="3">
        <v>1875</v>
      </c>
      <c r="N48" s="3">
        <v>555</v>
      </c>
      <c r="O48" s="104">
        <v>120</v>
      </c>
      <c r="P48" s="2">
        <v>18</v>
      </c>
      <c r="Q48" s="3">
        <v>12</v>
      </c>
      <c r="R48" s="3">
        <v>8</v>
      </c>
      <c r="S48" s="3">
        <v>9</v>
      </c>
      <c r="T48" s="3">
        <v>7</v>
      </c>
      <c r="U48" s="3">
        <v>10</v>
      </c>
      <c r="V48" s="3">
        <v>7</v>
      </c>
      <c r="W48" s="104">
        <v>13</v>
      </c>
      <c r="X48" s="245">
        <v>0</v>
      </c>
      <c r="Y48" s="6">
        <v>56</v>
      </c>
      <c r="Z48" s="2">
        <v>18.34</v>
      </c>
      <c r="AA48" s="3">
        <v>24.08</v>
      </c>
      <c r="AB48" s="3">
        <v>29.96</v>
      </c>
      <c r="AC48" s="3">
        <v>31.38</v>
      </c>
      <c r="AD48" s="3">
        <v>31.38</v>
      </c>
      <c r="AE48" s="44">
        <v>30.23</v>
      </c>
      <c r="AF48" s="44">
        <v>30.23</v>
      </c>
      <c r="AG48" s="108">
        <v>30.23</v>
      </c>
      <c r="AH48" s="19">
        <v>153696</v>
      </c>
      <c r="AI48" s="20">
        <v>159584</v>
      </c>
      <c r="AJ48" s="20">
        <v>198604</v>
      </c>
      <c r="AK48" s="20">
        <v>271710</v>
      </c>
      <c r="AL48" s="20">
        <v>284263</v>
      </c>
      <c r="AM48" s="20">
        <v>254666</v>
      </c>
      <c r="AN48" s="20">
        <v>275861</v>
      </c>
      <c r="AO48" s="152">
        <v>277336</v>
      </c>
      <c r="AP48" s="19"/>
      <c r="AQ48" s="20"/>
      <c r="AR48" s="20">
        <v>4992</v>
      </c>
      <c r="AS48" s="20">
        <v>26787</v>
      </c>
      <c r="AT48" s="20">
        <v>33498</v>
      </c>
      <c r="AU48" s="20">
        <v>90556</v>
      </c>
      <c r="AV48" s="20">
        <v>19180</v>
      </c>
      <c r="AW48" s="21">
        <v>82321</v>
      </c>
      <c r="AX48" s="254">
        <v>103515</v>
      </c>
      <c r="AY48" s="45">
        <f t="shared" ref="AY48" si="126">AP48/AH48</f>
        <v>0</v>
      </c>
      <c r="AZ48" s="46">
        <f>AQ48/AI48</f>
        <v>0</v>
      </c>
      <c r="BA48" s="46">
        <f t="shared" ref="BA48:BC48" si="127">AR48/AJ48</f>
        <v>2.5135445408954502E-2</v>
      </c>
      <c r="BB48" s="46">
        <f t="shared" si="127"/>
        <v>9.8586728497294912E-2</v>
      </c>
      <c r="BC48" s="46">
        <f t="shared" si="127"/>
        <v>0.11784157628674855</v>
      </c>
      <c r="BD48" s="46">
        <f t="shared" si="116"/>
        <v>0.35558731829140916</v>
      </c>
      <c r="BE48" s="46">
        <f t="shared" si="116"/>
        <v>6.9527769420106508E-2</v>
      </c>
      <c r="BF48" s="153">
        <f t="shared" si="117"/>
        <v>0.29682767473389676</v>
      </c>
      <c r="BG48" s="2" t="s">
        <v>188</v>
      </c>
      <c r="BH48" s="48">
        <f t="shared" si="118"/>
        <v>0</v>
      </c>
      <c r="BI48" s="48">
        <f t="shared" si="118"/>
        <v>2.5135445408954502</v>
      </c>
      <c r="BJ48" s="48">
        <f t="shared" si="118"/>
        <v>7.3451283088340409</v>
      </c>
      <c r="BK48" s="48">
        <f t="shared" si="118"/>
        <v>1.9254847789453633</v>
      </c>
      <c r="BL48" s="48">
        <f t="shared" si="118"/>
        <v>23.774574200466063</v>
      </c>
      <c r="BM48" s="48">
        <f t="shared" si="118"/>
        <v>-28.605954887130263</v>
      </c>
      <c r="BN48" s="154">
        <f t="shared" si="118"/>
        <v>22.729990531379023</v>
      </c>
      <c r="BO48" s="45">
        <f>R48/J48</f>
        <v>3.6363636363636362E-2</v>
      </c>
      <c r="BP48" s="46">
        <f>S48/K48</f>
        <v>5.1724137931034482E-2</v>
      </c>
      <c r="BQ48" s="46">
        <f>T48/L48</f>
        <v>2.9661016949152543E-2</v>
      </c>
      <c r="BR48" s="46">
        <f>U48/M48</f>
        <v>5.3333333333333332E-3</v>
      </c>
      <c r="BS48" s="46">
        <f t="shared" si="119"/>
        <v>1.2612612612612612E-2</v>
      </c>
      <c r="BT48" s="47">
        <f t="shared" si="120"/>
        <v>0.10833333333333334</v>
      </c>
      <c r="BU48" s="261">
        <f t="shared" si="121"/>
        <v>0</v>
      </c>
      <c r="BV48" s="261">
        <f t="shared" si="122"/>
        <v>0.46666666666666667</v>
      </c>
      <c r="BW48" s="261">
        <f t="shared" si="123"/>
        <v>0.57499999999999996</v>
      </c>
      <c r="BX48" s="261">
        <f t="shared" si="124"/>
        <v>0</v>
      </c>
      <c r="BY48" s="239">
        <f t="shared" si="125"/>
        <v>-0.78378378378378377</v>
      </c>
      <c r="BZ48" s="45"/>
      <c r="CA48" s="47"/>
      <c r="CB48" s="45" t="s">
        <v>322</v>
      </c>
      <c r="CC48" s="301"/>
      <c r="CD48" s="325"/>
      <c r="CE48" s="127" t="s">
        <v>322</v>
      </c>
      <c r="CF48" s="127"/>
      <c r="CG48" s="301" t="s">
        <v>322</v>
      </c>
    </row>
    <row r="49" spans="1:85" s="24" customFormat="1" x14ac:dyDescent="0.25">
      <c r="A49" s="12">
        <v>94</v>
      </c>
      <c r="B49" s="17" t="s">
        <v>51</v>
      </c>
      <c r="C49" s="2">
        <v>8</v>
      </c>
      <c r="D49" s="3">
        <v>8</v>
      </c>
      <c r="E49" s="3">
        <v>8</v>
      </c>
      <c r="F49" s="3">
        <v>8</v>
      </c>
      <c r="G49" s="3">
        <v>8</v>
      </c>
      <c r="H49" s="4"/>
      <c r="I49" s="6"/>
      <c r="J49" s="2"/>
      <c r="K49" s="3"/>
      <c r="L49" s="3">
        <v>234</v>
      </c>
      <c r="M49" s="3">
        <v>450</v>
      </c>
      <c r="N49" s="3">
        <v>358</v>
      </c>
      <c r="O49" s="104"/>
      <c r="P49" s="2">
        <v>0</v>
      </c>
      <c r="Q49" s="3">
        <v>0</v>
      </c>
      <c r="R49" s="3">
        <v>0</v>
      </c>
      <c r="S49" s="3">
        <v>0</v>
      </c>
      <c r="T49" s="3">
        <v>0</v>
      </c>
      <c r="U49" s="3">
        <v>20</v>
      </c>
      <c r="V49" s="3">
        <v>11</v>
      </c>
      <c r="W49" s="104"/>
      <c r="X49" s="245"/>
      <c r="Y49" s="6"/>
      <c r="Z49" s="5">
        <v>17.7</v>
      </c>
      <c r="AA49" s="44">
        <v>23.72</v>
      </c>
      <c r="AB49" s="44">
        <v>35.909999999999997</v>
      </c>
      <c r="AC49" s="44">
        <v>39.880000000000003</v>
      </c>
      <c r="AD49" s="44">
        <v>34.659999999999997</v>
      </c>
      <c r="AE49" s="44">
        <v>40.380000000000003</v>
      </c>
      <c r="AF49" s="44">
        <v>43.6</v>
      </c>
      <c r="AG49" s="108"/>
      <c r="AH49" s="19"/>
      <c r="AI49" s="20"/>
      <c r="AJ49" s="20"/>
      <c r="AK49" s="20"/>
      <c r="AL49" s="20">
        <v>406864</v>
      </c>
      <c r="AM49" s="20">
        <v>686293.7</v>
      </c>
      <c r="AN49" s="20">
        <v>748698</v>
      </c>
      <c r="AO49" s="152"/>
      <c r="AP49" s="19"/>
      <c r="AQ49" s="20"/>
      <c r="AR49" s="20"/>
      <c r="AS49" s="20"/>
      <c r="AT49" s="20">
        <v>44525</v>
      </c>
      <c r="AU49" s="20">
        <v>82844.12</v>
      </c>
      <c r="AV49" s="20">
        <v>98975</v>
      </c>
      <c r="AW49" s="21"/>
      <c r="AX49" s="254"/>
      <c r="AY49" s="45"/>
      <c r="AZ49" s="46"/>
      <c r="BA49" s="46"/>
      <c r="BB49" s="46"/>
      <c r="BC49" s="46">
        <f>AT49/AL49</f>
        <v>0.10943460222580519</v>
      </c>
      <c r="BD49" s="46">
        <f t="shared" si="116"/>
        <v>0.12071234225230393</v>
      </c>
      <c r="BE49" s="46">
        <f t="shared" si="116"/>
        <v>0.13219615919903618</v>
      </c>
      <c r="BF49" s="153"/>
      <c r="BG49" s="2" t="s">
        <v>188</v>
      </c>
      <c r="BH49" s="48"/>
      <c r="BI49" s="48"/>
      <c r="BJ49" s="48"/>
      <c r="BK49" s="48"/>
      <c r="BL49" s="48">
        <f>(BD49-BC49)*100</f>
        <v>1.1277740026498742</v>
      </c>
      <c r="BM49" s="48">
        <f>(BE49-BD49)*100</f>
        <v>1.1483816946732257</v>
      </c>
      <c r="BN49" s="154"/>
      <c r="BO49" s="45"/>
      <c r="BP49" s="46"/>
      <c r="BQ49" s="46">
        <f>T49/L49</f>
        <v>0</v>
      </c>
      <c r="BR49" s="46">
        <f>U49/M49</f>
        <v>4.4444444444444446E-2</v>
      </c>
      <c r="BS49" s="46">
        <f t="shared" si="119"/>
        <v>3.0726256983240222E-2</v>
      </c>
      <c r="BT49" s="47"/>
      <c r="BU49" s="261"/>
      <c r="BV49" s="261"/>
      <c r="BW49" s="261"/>
      <c r="BX49" s="261"/>
      <c r="BY49" s="239"/>
      <c r="BZ49" s="45" t="s">
        <v>322</v>
      </c>
      <c r="CA49" s="47"/>
      <c r="CB49" s="45" t="s">
        <v>322</v>
      </c>
      <c r="CC49" s="305"/>
      <c r="CD49" s="329"/>
      <c r="CE49" s="297"/>
      <c r="CF49" s="297"/>
      <c r="CG49" s="305"/>
    </row>
    <row r="50" spans="1:85" s="24" customFormat="1" x14ac:dyDescent="0.25">
      <c r="A50" s="12">
        <v>95</v>
      </c>
      <c r="B50" s="17" t="s">
        <v>52</v>
      </c>
      <c r="C50" s="2"/>
      <c r="D50" s="3"/>
      <c r="E50" s="3"/>
      <c r="F50" s="3">
        <v>0</v>
      </c>
      <c r="G50" s="3">
        <v>0</v>
      </c>
      <c r="H50" s="4">
        <v>0</v>
      </c>
      <c r="I50" s="6">
        <v>27</v>
      </c>
      <c r="J50" s="2"/>
      <c r="K50" s="3"/>
      <c r="L50" s="3">
        <v>294</v>
      </c>
      <c r="M50" s="3">
        <v>267</v>
      </c>
      <c r="N50" s="3">
        <v>644</v>
      </c>
      <c r="O50" s="104">
        <v>254</v>
      </c>
      <c r="P50" s="2"/>
      <c r="Q50" s="3"/>
      <c r="R50" s="3"/>
      <c r="S50" s="3">
        <v>36</v>
      </c>
      <c r="T50" s="3">
        <v>142</v>
      </c>
      <c r="U50" s="3">
        <v>197</v>
      </c>
      <c r="V50" s="3">
        <v>10</v>
      </c>
      <c r="W50" s="104">
        <v>10</v>
      </c>
      <c r="X50" s="245">
        <v>0</v>
      </c>
      <c r="Y50" s="6">
        <v>18</v>
      </c>
      <c r="Z50" s="2">
        <v>29.12</v>
      </c>
      <c r="AA50" s="3">
        <v>29.12</v>
      </c>
      <c r="AB50" s="3">
        <v>32.78</v>
      </c>
      <c r="AC50" s="3">
        <v>32.18</v>
      </c>
      <c r="AD50" s="3">
        <v>32.18</v>
      </c>
      <c r="AE50" s="3">
        <v>32.18</v>
      </c>
      <c r="AF50" s="3">
        <v>40.83</v>
      </c>
      <c r="AG50" s="104">
        <v>40.590000000000003</v>
      </c>
      <c r="AH50" s="19"/>
      <c r="AI50" s="20"/>
      <c r="AJ50" s="20"/>
      <c r="AK50" s="20"/>
      <c r="AL50" s="20">
        <v>246297</v>
      </c>
      <c r="AM50" s="20">
        <v>195809</v>
      </c>
      <c r="AN50" s="20">
        <v>206072</v>
      </c>
      <c r="AO50" s="152">
        <v>164634</v>
      </c>
      <c r="AP50" s="19"/>
      <c r="AQ50" s="20"/>
      <c r="AR50" s="20"/>
      <c r="AS50" s="20"/>
      <c r="AT50" s="20">
        <v>54126</v>
      </c>
      <c r="AU50" s="20">
        <v>71567</v>
      </c>
      <c r="AV50" s="20">
        <v>57432</v>
      </c>
      <c r="AW50" s="21">
        <v>53325</v>
      </c>
      <c r="AX50" s="254">
        <v>257329</v>
      </c>
      <c r="AY50" s="45"/>
      <c r="AZ50" s="46"/>
      <c r="BA50" s="46"/>
      <c r="BB50" s="46"/>
      <c r="BC50" s="46">
        <f>AT50/AL50</f>
        <v>0.21975907136505926</v>
      </c>
      <c r="BD50" s="46">
        <f t="shared" si="116"/>
        <v>0.36549392520262092</v>
      </c>
      <c r="BE50" s="46">
        <f t="shared" si="116"/>
        <v>0.27869870724795215</v>
      </c>
      <c r="BF50" s="153">
        <f t="shared" si="117"/>
        <v>0.32390028791136705</v>
      </c>
      <c r="BG50" s="2" t="s">
        <v>188</v>
      </c>
      <c r="BH50" s="48"/>
      <c r="BI50" s="48"/>
      <c r="BJ50" s="48"/>
      <c r="BK50" s="48"/>
      <c r="BL50" s="48"/>
      <c r="BM50" s="48">
        <f>(BE50-BD50)*100</f>
        <v>-8.6795217954668775</v>
      </c>
      <c r="BN50" s="154">
        <f t="shared" si="118"/>
        <v>4.52015806634149</v>
      </c>
      <c r="BO50" s="45"/>
      <c r="BP50" s="46"/>
      <c r="BQ50" s="46">
        <f>T50/L50</f>
        <v>0.48299319727891155</v>
      </c>
      <c r="BR50" s="46">
        <f>U50/M50</f>
        <v>0.73782771535580527</v>
      </c>
      <c r="BS50" s="46">
        <f t="shared" si="119"/>
        <v>1.5527950310559006E-2</v>
      </c>
      <c r="BT50" s="47">
        <f t="shared" si="120"/>
        <v>3.937007874015748E-2</v>
      </c>
      <c r="BU50" s="261">
        <f t="shared" si="121"/>
        <v>0</v>
      </c>
      <c r="BV50" s="261">
        <f t="shared" si="122"/>
        <v>7.0866141732283464E-2</v>
      </c>
      <c r="BW50" s="261">
        <f t="shared" si="123"/>
        <v>0.11023622047244094</v>
      </c>
      <c r="BX50" s="261">
        <f t="shared" si="124"/>
        <v>-5.8780308596618879E-3</v>
      </c>
      <c r="BY50" s="239">
        <f t="shared" si="125"/>
        <v>-0.60559006211180122</v>
      </c>
      <c r="BZ50" s="45" t="s">
        <v>322</v>
      </c>
      <c r="CA50" s="47"/>
      <c r="CB50" s="45"/>
      <c r="CC50" s="305"/>
      <c r="CD50" s="329"/>
      <c r="CE50" s="3" t="s">
        <v>322</v>
      </c>
      <c r="CF50" s="3"/>
      <c r="CG50" s="4" t="s">
        <v>322</v>
      </c>
    </row>
    <row r="51" spans="1:85" x14ac:dyDescent="0.25">
      <c r="A51" s="12">
        <v>96</v>
      </c>
      <c r="B51" s="17" t="s">
        <v>349</v>
      </c>
      <c r="C51" s="2">
        <v>112</v>
      </c>
      <c r="D51" s="3">
        <v>179</v>
      </c>
      <c r="E51" s="3">
        <v>179</v>
      </c>
      <c r="F51" s="3"/>
      <c r="G51" s="3">
        <v>179</v>
      </c>
      <c r="H51" s="4">
        <v>61</v>
      </c>
      <c r="I51" s="6">
        <v>104</v>
      </c>
      <c r="J51" s="2">
        <v>724</v>
      </c>
      <c r="K51" s="3">
        <v>972</v>
      </c>
      <c r="L51" s="3">
        <v>663</v>
      </c>
      <c r="M51" s="3"/>
      <c r="N51" s="3">
        <v>2718</v>
      </c>
      <c r="O51" s="104">
        <v>390</v>
      </c>
      <c r="P51" s="2">
        <v>1</v>
      </c>
      <c r="Q51" s="3">
        <v>0</v>
      </c>
      <c r="R51" s="3">
        <v>21</v>
      </c>
      <c r="S51" s="3">
        <v>24</v>
      </c>
      <c r="T51" s="3">
        <v>25</v>
      </c>
      <c r="U51" s="3"/>
      <c r="V51" s="3">
        <v>59</v>
      </c>
      <c r="W51" s="104">
        <v>19</v>
      </c>
      <c r="X51" s="245">
        <v>14</v>
      </c>
      <c r="Y51" s="6">
        <v>25</v>
      </c>
      <c r="Z51" s="5">
        <v>35.200000000000003</v>
      </c>
      <c r="AA51" s="44">
        <v>35.200000000000003</v>
      </c>
      <c r="AB51" s="44">
        <v>35.200000000000003</v>
      </c>
      <c r="AC51" s="44">
        <v>35.200000000000003</v>
      </c>
      <c r="AD51" s="44">
        <v>35.200000000000003</v>
      </c>
      <c r="AE51" s="44"/>
      <c r="AF51" s="44">
        <v>37.659999999999997</v>
      </c>
      <c r="AG51" s="108">
        <v>31.16</v>
      </c>
      <c r="AH51" s="19">
        <v>951276</v>
      </c>
      <c r="AI51" s="20">
        <v>991150</v>
      </c>
      <c r="AJ51" s="20">
        <v>1115580</v>
      </c>
      <c r="AK51" s="20">
        <v>1134892</v>
      </c>
      <c r="AL51" s="20">
        <v>1138740</v>
      </c>
      <c r="AM51" s="20"/>
      <c r="AN51" s="20">
        <v>871863.48</v>
      </c>
      <c r="AO51" s="152">
        <v>386314.43</v>
      </c>
      <c r="AP51" s="19">
        <v>111694</v>
      </c>
      <c r="AQ51" s="20">
        <v>123167</v>
      </c>
      <c r="AR51" s="20">
        <v>144526</v>
      </c>
      <c r="AS51" s="20">
        <v>200901</v>
      </c>
      <c r="AT51" s="20">
        <v>255293</v>
      </c>
      <c r="AU51" s="20"/>
      <c r="AV51" s="20">
        <v>14607.92</v>
      </c>
      <c r="AW51" s="21">
        <v>32575.43</v>
      </c>
      <c r="AX51" s="254">
        <v>84286.43</v>
      </c>
      <c r="AY51" s="45">
        <f>AP51/AH51</f>
        <v>0.11741492479574803</v>
      </c>
      <c r="AZ51" s="46">
        <f>AQ51/AI51</f>
        <v>0.12426676083337537</v>
      </c>
      <c r="BA51" s="46">
        <f>AR51/AJ51</f>
        <v>0.12955234048656306</v>
      </c>
      <c r="BB51" s="46">
        <f>AS51/AK51</f>
        <v>0.17702213074019377</v>
      </c>
      <c r="BC51" s="46">
        <f>AT51/AL51</f>
        <v>0.22418901592988741</v>
      </c>
      <c r="BD51" s="46"/>
      <c r="BE51" s="46">
        <f t="shared" si="116"/>
        <v>1.6754824964110206E-2</v>
      </c>
      <c r="BF51" s="153">
        <f t="shared" si="117"/>
        <v>8.4323616904499271E-2</v>
      </c>
      <c r="BG51" s="2" t="s">
        <v>188</v>
      </c>
      <c r="BH51" s="48">
        <f>(AZ51-AY51)*100</f>
        <v>0.68518360376273457</v>
      </c>
      <c r="BI51" s="48">
        <f>(BA51-AZ51)*100</f>
        <v>0.52855796531876831</v>
      </c>
      <c r="BJ51" s="48">
        <f>(BB51-BA51)*100</f>
        <v>4.7469790253630713</v>
      </c>
      <c r="BK51" s="48">
        <f>(BC51-BB51)*100</f>
        <v>4.7166885189693639</v>
      </c>
      <c r="BL51" s="48"/>
      <c r="BM51" s="48"/>
      <c r="BN51" s="154">
        <f t="shared" si="118"/>
        <v>6.7568791940389064</v>
      </c>
      <c r="BO51" s="45">
        <f>R51/J51</f>
        <v>2.9005524861878452E-2</v>
      </c>
      <c r="BP51" s="46">
        <f>S51/K51</f>
        <v>2.4691358024691357E-2</v>
      </c>
      <c r="BQ51" s="46">
        <f>T51/L51</f>
        <v>3.7707390648567117E-2</v>
      </c>
      <c r="BR51" s="46"/>
      <c r="BS51" s="46">
        <f t="shared" si="119"/>
        <v>2.1707137601177335E-2</v>
      </c>
      <c r="BT51" s="47">
        <f t="shared" si="120"/>
        <v>4.8717948717948718E-2</v>
      </c>
      <c r="BU51" s="261">
        <f t="shared" si="121"/>
        <v>3.5897435897435895E-2</v>
      </c>
      <c r="BV51" s="261">
        <f t="shared" si="122"/>
        <v>6.4102564102564097E-2</v>
      </c>
      <c r="BW51" s="261">
        <f t="shared" si="123"/>
        <v>0.14871794871794872</v>
      </c>
      <c r="BX51" s="261">
        <f t="shared" si="124"/>
        <v>-0.17259691980881564</v>
      </c>
      <c r="BY51" s="239">
        <f t="shared" si="125"/>
        <v>-0.85651214128035325</v>
      </c>
      <c r="BZ51" s="45"/>
      <c r="CA51" s="47"/>
      <c r="CB51" s="45" t="s">
        <v>322</v>
      </c>
      <c r="CC51" s="301"/>
      <c r="CD51" s="325" t="s">
        <v>322</v>
      </c>
      <c r="CE51" s="127"/>
      <c r="CF51" s="127"/>
      <c r="CG51" s="301" t="s">
        <v>322</v>
      </c>
    </row>
    <row r="52" spans="1:85" x14ac:dyDescent="0.25">
      <c r="A52" s="12">
        <v>98</v>
      </c>
      <c r="B52" s="17" t="s">
        <v>371</v>
      </c>
      <c r="C52" s="2">
        <v>69</v>
      </c>
      <c r="D52" s="3">
        <v>72</v>
      </c>
      <c r="E52" s="3">
        <v>73</v>
      </c>
      <c r="F52" s="3">
        <v>69</v>
      </c>
      <c r="G52" s="3">
        <v>69</v>
      </c>
      <c r="H52" s="4">
        <v>80</v>
      </c>
      <c r="I52" s="6">
        <v>9</v>
      </c>
      <c r="J52" s="2">
        <v>634</v>
      </c>
      <c r="K52" s="3">
        <v>838</v>
      </c>
      <c r="L52" s="3">
        <v>896</v>
      </c>
      <c r="M52" s="3">
        <v>1247</v>
      </c>
      <c r="N52" s="3">
        <v>974</v>
      </c>
      <c r="O52" s="104">
        <v>519</v>
      </c>
      <c r="P52" s="2">
        <v>7</v>
      </c>
      <c r="Q52" s="3">
        <v>0</v>
      </c>
      <c r="R52" s="3">
        <v>10</v>
      </c>
      <c r="S52" s="3">
        <v>8</v>
      </c>
      <c r="T52" s="3">
        <v>21</v>
      </c>
      <c r="U52" s="3">
        <v>31</v>
      </c>
      <c r="V52" s="3">
        <v>19</v>
      </c>
      <c r="W52" s="104">
        <v>5</v>
      </c>
      <c r="X52" s="245">
        <v>154</v>
      </c>
      <c r="Y52" s="6">
        <v>264</v>
      </c>
      <c r="Z52" s="2">
        <v>23.8</v>
      </c>
      <c r="AA52" s="3">
        <v>27.36</v>
      </c>
      <c r="AB52" s="3">
        <v>36.08</v>
      </c>
      <c r="AC52" s="3">
        <v>42.28</v>
      </c>
      <c r="AD52" s="3">
        <v>42.28</v>
      </c>
      <c r="AE52" s="44">
        <v>39.909999999999997</v>
      </c>
      <c r="AF52" s="44">
        <v>42.96</v>
      </c>
      <c r="AG52" s="108">
        <v>42.96</v>
      </c>
      <c r="AH52" s="19">
        <v>590498</v>
      </c>
      <c r="AI52" s="20">
        <v>549925</v>
      </c>
      <c r="AJ52" s="20">
        <v>716375</v>
      </c>
      <c r="AK52" s="20">
        <v>1023699</v>
      </c>
      <c r="AL52" s="20">
        <v>938308</v>
      </c>
      <c r="AM52" s="20">
        <v>1019207</v>
      </c>
      <c r="AN52" s="20">
        <v>1003304</v>
      </c>
      <c r="AO52" s="152">
        <v>1196275.96</v>
      </c>
      <c r="AP52" s="19">
        <v>126369</v>
      </c>
      <c r="AQ52" s="20">
        <v>94665</v>
      </c>
      <c r="AR52" s="20">
        <v>123747</v>
      </c>
      <c r="AS52" s="20">
        <v>195094</v>
      </c>
      <c r="AT52" s="20">
        <v>264167</v>
      </c>
      <c r="AU52" s="20">
        <v>155997</v>
      </c>
      <c r="AV52" s="20">
        <v>154617</v>
      </c>
      <c r="AW52" s="21">
        <v>39383.81</v>
      </c>
      <c r="AX52" s="254">
        <v>279539.68</v>
      </c>
      <c r="AY52" s="45">
        <f t="shared" ref="AY52:BD56" si="128">AP52/AH52</f>
        <v>0.21400411178361314</v>
      </c>
      <c r="AZ52" s="46">
        <f t="shared" si="128"/>
        <v>0.17214165568032005</v>
      </c>
      <c r="BA52" s="46">
        <f t="shared" si="128"/>
        <v>0.17274053393823066</v>
      </c>
      <c r="BB52" s="46">
        <f t="shared" si="128"/>
        <v>0.19057750373889201</v>
      </c>
      <c r="BC52" s="46">
        <f t="shared" si="128"/>
        <v>0.2815354872813618</v>
      </c>
      <c r="BD52" s="46">
        <f t="shared" si="128"/>
        <v>0.15305722978747202</v>
      </c>
      <c r="BE52" s="46">
        <f t="shared" si="116"/>
        <v>0.15410782773715642</v>
      </c>
      <c r="BF52" s="153">
        <f t="shared" si="117"/>
        <v>3.2922010737388721E-2</v>
      </c>
      <c r="BG52" s="2" t="s">
        <v>188</v>
      </c>
      <c r="BH52" s="48">
        <f t="shared" ref="BH52:BM56" si="129">(AZ52-AY52)*100</f>
        <v>-4.1862456103293084</v>
      </c>
      <c r="BI52" s="48">
        <f t="shared" si="129"/>
        <v>5.9887825791060667E-2</v>
      </c>
      <c r="BJ52" s="48">
        <f t="shared" si="129"/>
        <v>1.7836969800661351</v>
      </c>
      <c r="BK52" s="48">
        <f t="shared" si="129"/>
        <v>9.0957983542469787</v>
      </c>
      <c r="BL52" s="48">
        <f t="shared" si="129"/>
        <v>-12.847825749388978</v>
      </c>
      <c r="BM52" s="48">
        <f t="shared" si="129"/>
        <v>0.10505979496844009</v>
      </c>
      <c r="BN52" s="154">
        <f t="shared" si="118"/>
        <v>-12.118581699976771</v>
      </c>
      <c r="BO52" s="45">
        <f t="shared" ref="BO52:BQ52" si="130">R52/J52</f>
        <v>1.5772870662460567E-2</v>
      </c>
      <c r="BP52" s="46">
        <f t="shared" si="130"/>
        <v>9.5465393794749408E-3</v>
      </c>
      <c r="BQ52" s="46">
        <f t="shared" si="130"/>
        <v>2.34375E-2</v>
      </c>
      <c r="BR52" s="46">
        <f>U52/M52</f>
        <v>2.4859663191659984E-2</v>
      </c>
      <c r="BS52" s="46">
        <f t="shared" si="119"/>
        <v>1.9507186858316223E-2</v>
      </c>
      <c r="BT52" s="47">
        <f t="shared" si="120"/>
        <v>9.6339113680154135E-3</v>
      </c>
      <c r="BU52" s="261">
        <f t="shared" si="121"/>
        <v>0.29672447013487474</v>
      </c>
      <c r="BV52" s="261">
        <f t="shared" si="122"/>
        <v>0.50867052023121384</v>
      </c>
      <c r="BW52" s="261">
        <f t="shared" si="123"/>
        <v>0.81502890173410403</v>
      </c>
      <c r="BX52" s="261">
        <f t="shared" si="124"/>
        <v>0</v>
      </c>
      <c r="BY52" s="239">
        <f t="shared" si="125"/>
        <v>-0.4671457905544148</v>
      </c>
      <c r="BZ52" s="45"/>
      <c r="CA52" s="47"/>
      <c r="CB52" s="45"/>
      <c r="CC52" s="301" t="s">
        <v>322</v>
      </c>
      <c r="CD52" s="325" t="s">
        <v>322</v>
      </c>
      <c r="CE52" s="127"/>
      <c r="CF52" s="127" t="s">
        <v>322</v>
      </c>
      <c r="CG52" s="301"/>
    </row>
    <row r="53" spans="1:85" x14ac:dyDescent="0.25">
      <c r="A53" s="12">
        <v>100</v>
      </c>
      <c r="B53" s="17" t="s">
        <v>372</v>
      </c>
      <c r="C53" s="2">
        <v>53</v>
      </c>
      <c r="D53" s="3">
        <v>53</v>
      </c>
      <c r="E53" s="3">
        <v>53</v>
      </c>
      <c r="F53" s="3">
        <v>48</v>
      </c>
      <c r="G53" s="3">
        <v>53</v>
      </c>
      <c r="H53" s="4">
        <v>48</v>
      </c>
      <c r="I53" s="6">
        <v>0</v>
      </c>
      <c r="J53" s="2">
        <v>478</v>
      </c>
      <c r="K53" s="3">
        <v>453</v>
      </c>
      <c r="L53" s="3">
        <v>308</v>
      </c>
      <c r="M53" s="3">
        <v>702</v>
      </c>
      <c r="N53" s="3">
        <v>408</v>
      </c>
      <c r="O53" s="104">
        <v>599</v>
      </c>
      <c r="P53" s="2">
        <v>31</v>
      </c>
      <c r="Q53" s="3">
        <v>25</v>
      </c>
      <c r="R53" s="3">
        <v>32</v>
      </c>
      <c r="S53" s="3">
        <v>36</v>
      </c>
      <c r="T53" s="3">
        <v>40</v>
      </c>
      <c r="U53" s="3">
        <v>102</v>
      </c>
      <c r="V53" s="3">
        <v>89</v>
      </c>
      <c r="W53" s="104">
        <v>58</v>
      </c>
      <c r="X53" s="245">
        <v>39</v>
      </c>
      <c r="Y53" s="6">
        <v>19</v>
      </c>
      <c r="Z53" s="2">
        <v>24.68</v>
      </c>
      <c r="AA53" s="3">
        <v>26.79</v>
      </c>
      <c r="AB53" s="3">
        <v>32.21</v>
      </c>
      <c r="AC53" s="3">
        <v>33.479999999999997</v>
      </c>
      <c r="AD53" s="3">
        <v>31.45</v>
      </c>
      <c r="AE53" s="44">
        <v>39.67</v>
      </c>
      <c r="AF53" s="44">
        <v>35.42</v>
      </c>
      <c r="AG53" s="108">
        <v>33.270000000000003</v>
      </c>
      <c r="AH53" s="19">
        <v>370600.93</v>
      </c>
      <c r="AI53" s="20">
        <v>370707.85</v>
      </c>
      <c r="AJ53" s="20">
        <v>460787.94</v>
      </c>
      <c r="AK53" s="20">
        <v>578041.53</v>
      </c>
      <c r="AL53" s="20">
        <v>540965.88</v>
      </c>
      <c r="AM53" s="20">
        <v>587479</v>
      </c>
      <c r="AN53" s="20">
        <v>521172</v>
      </c>
      <c r="AO53" s="152">
        <v>600000</v>
      </c>
      <c r="AP53" s="19"/>
      <c r="AQ53" s="20"/>
      <c r="AR53" s="20">
        <v>66169</v>
      </c>
      <c r="AS53" s="20">
        <v>178960</v>
      </c>
      <c r="AT53" s="20">
        <v>96896</v>
      </c>
      <c r="AU53" s="20">
        <v>98915</v>
      </c>
      <c r="AV53" s="20">
        <v>39005</v>
      </c>
      <c r="AW53" s="21">
        <v>49679</v>
      </c>
      <c r="AX53" s="254">
        <v>482263</v>
      </c>
      <c r="AY53" s="199"/>
      <c r="AZ53" s="93"/>
      <c r="BA53" s="46">
        <f t="shared" si="128"/>
        <v>0.14359967841172233</v>
      </c>
      <c r="BB53" s="46">
        <f t="shared" si="128"/>
        <v>0.30959713223373414</v>
      </c>
      <c r="BC53" s="46">
        <f t="shared" si="128"/>
        <v>0.1791166570431392</v>
      </c>
      <c r="BD53" s="46">
        <f t="shared" si="128"/>
        <v>0.16837197584934951</v>
      </c>
      <c r="BE53" s="46">
        <f t="shared" si="116"/>
        <v>7.4840935430145902E-2</v>
      </c>
      <c r="BF53" s="153">
        <f t="shared" si="117"/>
        <v>8.2798333333333335E-2</v>
      </c>
      <c r="BG53" s="2" t="s">
        <v>188</v>
      </c>
      <c r="BH53" s="48">
        <f t="shared" si="129"/>
        <v>0</v>
      </c>
      <c r="BI53" s="48">
        <f t="shared" si="129"/>
        <v>14.359967841172233</v>
      </c>
      <c r="BJ53" s="48">
        <f t="shared" si="129"/>
        <v>16.599745382201181</v>
      </c>
      <c r="BK53" s="48">
        <f t="shared" si="129"/>
        <v>-13.048047519059494</v>
      </c>
      <c r="BL53" s="48">
        <f t="shared" si="129"/>
        <v>-1.0744681193789685</v>
      </c>
      <c r="BM53" s="48">
        <f t="shared" si="129"/>
        <v>-9.3531040419203606</v>
      </c>
      <c r="BN53" s="154">
        <f t="shared" si="118"/>
        <v>0.79573979031874331</v>
      </c>
      <c r="BO53" s="45">
        <f>R53/J53</f>
        <v>6.6945606694560664E-2</v>
      </c>
      <c r="BP53" s="46">
        <f>S53/K53</f>
        <v>7.9470198675496692E-2</v>
      </c>
      <c r="BQ53" s="46">
        <f>T53/L53</f>
        <v>0.12987012987012986</v>
      </c>
      <c r="BR53" s="46">
        <f>U53/M53</f>
        <v>0.14529914529914531</v>
      </c>
      <c r="BS53" s="46">
        <f>V53/N53</f>
        <v>0.21813725490196079</v>
      </c>
      <c r="BT53" s="47">
        <f t="shared" si="120"/>
        <v>9.6828046744574292E-2</v>
      </c>
      <c r="BU53" s="261">
        <f t="shared" si="121"/>
        <v>6.5108514190317199E-2</v>
      </c>
      <c r="BV53" s="261">
        <f t="shared" si="122"/>
        <v>3.1719532554257093E-2</v>
      </c>
      <c r="BW53" s="261">
        <f t="shared" si="123"/>
        <v>0.19365609348914858</v>
      </c>
      <c r="BX53" s="261">
        <f t="shared" si="124"/>
        <v>-6.0700169395821527E-2</v>
      </c>
      <c r="BY53" s="239">
        <f t="shared" si="125"/>
        <v>0.46813725490196079</v>
      </c>
      <c r="BZ53" s="45" t="s">
        <v>322</v>
      </c>
      <c r="CA53" s="47"/>
      <c r="CB53" s="45" t="s">
        <v>322</v>
      </c>
      <c r="CC53" s="301"/>
      <c r="CD53" s="325" t="s">
        <v>322</v>
      </c>
      <c r="CE53" s="127"/>
      <c r="CF53" s="127" t="s">
        <v>322</v>
      </c>
      <c r="CG53" s="301"/>
    </row>
    <row r="54" spans="1:85" x14ac:dyDescent="0.25">
      <c r="A54" s="12">
        <v>105</v>
      </c>
      <c r="B54" s="17" t="s">
        <v>334</v>
      </c>
      <c r="C54" s="2">
        <v>38</v>
      </c>
      <c r="D54" s="3">
        <v>38</v>
      </c>
      <c r="E54" s="3">
        <v>37</v>
      </c>
      <c r="F54" s="3">
        <v>13</v>
      </c>
      <c r="G54" s="3">
        <v>0</v>
      </c>
      <c r="H54" s="4">
        <v>0</v>
      </c>
      <c r="I54" s="6">
        <v>38</v>
      </c>
      <c r="J54" s="2">
        <v>338</v>
      </c>
      <c r="K54" s="3">
        <v>440</v>
      </c>
      <c r="L54" s="3">
        <v>498</v>
      </c>
      <c r="M54" s="3">
        <v>461</v>
      </c>
      <c r="N54" s="3">
        <v>270</v>
      </c>
      <c r="O54" s="104">
        <v>365</v>
      </c>
      <c r="P54" s="2">
        <v>5</v>
      </c>
      <c r="Q54" s="3">
        <v>15</v>
      </c>
      <c r="R54" s="3">
        <v>3</v>
      </c>
      <c r="S54" s="3">
        <v>5</v>
      </c>
      <c r="T54" s="3">
        <v>6</v>
      </c>
      <c r="U54" s="3">
        <v>8</v>
      </c>
      <c r="V54" s="3">
        <v>0</v>
      </c>
      <c r="W54" s="104">
        <v>0</v>
      </c>
      <c r="X54" s="245">
        <v>122</v>
      </c>
      <c r="Y54" s="6">
        <v>0</v>
      </c>
      <c r="Z54" s="2"/>
      <c r="AA54" s="3"/>
      <c r="AB54" s="3"/>
      <c r="AC54" s="3"/>
      <c r="AD54" s="3"/>
      <c r="AE54" s="44"/>
      <c r="AF54" s="44">
        <v>27.28</v>
      </c>
      <c r="AG54" s="108">
        <v>31.27</v>
      </c>
      <c r="AH54" s="19">
        <v>84793</v>
      </c>
      <c r="AI54" s="20">
        <v>131722</v>
      </c>
      <c r="AJ54" s="20">
        <v>191482</v>
      </c>
      <c r="AK54" s="20">
        <v>238854</v>
      </c>
      <c r="AL54" s="20">
        <v>229615</v>
      </c>
      <c r="AM54" s="20">
        <v>112017</v>
      </c>
      <c r="AN54" s="20">
        <v>182899</v>
      </c>
      <c r="AO54" s="152">
        <v>178198</v>
      </c>
      <c r="AP54" s="2">
        <v>40143</v>
      </c>
      <c r="AQ54" s="3">
        <v>41203</v>
      </c>
      <c r="AR54" s="3">
        <v>45261</v>
      </c>
      <c r="AS54" s="3">
        <v>71423</v>
      </c>
      <c r="AT54" s="3">
        <v>99381</v>
      </c>
      <c r="AU54" s="3">
        <v>46400</v>
      </c>
      <c r="AV54" s="3">
        <v>3999</v>
      </c>
      <c r="AW54" s="4">
        <v>17994</v>
      </c>
      <c r="AX54" s="333">
        <v>114964</v>
      </c>
      <c r="AY54" s="45">
        <f t="shared" ref="AY54:AZ56" si="131">AP54/AH54</f>
        <v>0.47342351373344499</v>
      </c>
      <c r="AZ54" s="46">
        <f>AQ54/AI54</f>
        <v>0.31280272088185723</v>
      </c>
      <c r="BA54" s="46">
        <f t="shared" si="128"/>
        <v>0.23637208719357433</v>
      </c>
      <c r="BB54" s="46">
        <f t="shared" si="128"/>
        <v>0.29902367136409691</v>
      </c>
      <c r="BC54" s="46">
        <f t="shared" si="128"/>
        <v>0.43281580036147466</v>
      </c>
      <c r="BD54" s="46">
        <f t="shared" si="128"/>
        <v>0.41422284117589292</v>
      </c>
      <c r="BE54" s="46">
        <f t="shared" si="116"/>
        <v>2.1864526323271315E-2</v>
      </c>
      <c r="BF54" s="153">
        <f t="shared" si="117"/>
        <v>0.10097756428242741</v>
      </c>
      <c r="BG54" s="2" t="s">
        <v>188</v>
      </c>
      <c r="BH54" s="48">
        <f t="shared" si="129"/>
        <v>-16.062079285158777</v>
      </c>
      <c r="BI54" s="48">
        <f t="shared" si="129"/>
        <v>-7.6430633688282903</v>
      </c>
      <c r="BJ54" s="48">
        <f t="shared" si="129"/>
        <v>6.2651584170522581</v>
      </c>
      <c r="BK54" s="48">
        <f t="shared" si="129"/>
        <v>13.379212899737775</v>
      </c>
      <c r="BL54" s="48">
        <f t="shared" si="129"/>
        <v>-1.8592959185581737</v>
      </c>
      <c r="BM54" s="48">
        <f>(BE54-BD54)*100</f>
        <v>-39.23583148526216</v>
      </c>
      <c r="BN54" s="154">
        <f t="shared" si="118"/>
        <v>7.9113037959156083</v>
      </c>
      <c r="BO54" s="45">
        <f t="shared" ref="BO54:BQ55" si="132">R54/J54</f>
        <v>8.8757396449704144E-3</v>
      </c>
      <c r="BP54" s="46">
        <f t="shared" si="132"/>
        <v>1.1363636363636364E-2</v>
      </c>
      <c r="BQ54" s="46">
        <f t="shared" si="132"/>
        <v>1.2048192771084338E-2</v>
      </c>
      <c r="BR54" s="46">
        <f>U54/M54</f>
        <v>1.735357917570499E-2</v>
      </c>
      <c r="BS54" s="46">
        <f>V54/N54</f>
        <v>0</v>
      </c>
      <c r="BT54" s="47">
        <f t="shared" si="120"/>
        <v>0</v>
      </c>
      <c r="BU54" s="261">
        <f t="shared" si="121"/>
        <v>0.33424657534246577</v>
      </c>
      <c r="BV54" s="261">
        <f t="shared" si="122"/>
        <v>0</v>
      </c>
      <c r="BW54" s="261">
        <f t="shared" si="123"/>
        <v>0.33424657534246577</v>
      </c>
      <c r="BX54" s="261">
        <f t="shared" si="124"/>
        <v>0.14626099706744861</v>
      </c>
      <c r="BY54" s="239">
        <f t="shared" si="125"/>
        <v>0.35185185185185186</v>
      </c>
      <c r="BZ54" s="45"/>
      <c r="CA54" s="47" t="s">
        <v>322</v>
      </c>
      <c r="CB54" s="45"/>
      <c r="CC54" s="301" t="s">
        <v>322</v>
      </c>
      <c r="CD54" s="325"/>
      <c r="CE54" s="127" t="s">
        <v>322</v>
      </c>
      <c r="CF54" s="127"/>
      <c r="CG54" s="301" t="s">
        <v>322</v>
      </c>
    </row>
    <row r="55" spans="1:85" x14ac:dyDescent="0.25">
      <c r="A55" s="12">
        <v>106</v>
      </c>
      <c r="B55" s="17" t="s">
        <v>57</v>
      </c>
      <c r="C55" s="2">
        <v>18</v>
      </c>
      <c r="D55" s="3">
        <v>18</v>
      </c>
      <c r="E55" s="3">
        <v>18</v>
      </c>
      <c r="F55" s="3"/>
      <c r="G55" s="3">
        <v>0</v>
      </c>
      <c r="H55" s="4">
        <v>0</v>
      </c>
      <c r="I55" s="6">
        <v>18</v>
      </c>
      <c r="J55" s="2">
        <v>256</v>
      </c>
      <c r="K55" s="3">
        <v>297</v>
      </c>
      <c r="L55" s="3">
        <v>320</v>
      </c>
      <c r="M55" s="3"/>
      <c r="N55" s="3">
        <v>345</v>
      </c>
      <c r="O55" s="104">
        <v>878</v>
      </c>
      <c r="P55" s="2">
        <v>9</v>
      </c>
      <c r="Q55" s="3">
        <v>13</v>
      </c>
      <c r="R55" s="3">
        <v>11</v>
      </c>
      <c r="S55" s="3">
        <v>0</v>
      </c>
      <c r="T55" s="3">
        <v>15</v>
      </c>
      <c r="U55" s="3"/>
      <c r="V55" s="3">
        <v>1</v>
      </c>
      <c r="W55" s="104">
        <v>0</v>
      </c>
      <c r="X55" s="245">
        <v>192</v>
      </c>
      <c r="Y55" s="6">
        <v>13</v>
      </c>
      <c r="Z55" s="2">
        <v>16.73</v>
      </c>
      <c r="AA55" s="3">
        <v>16.73</v>
      </c>
      <c r="AB55" s="3">
        <v>22.43</v>
      </c>
      <c r="AC55" s="3">
        <v>28.62</v>
      </c>
      <c r="AD55" s="3">
        <v>28.62</v>
      </c>
      <c r="AE55" s="44"/>
      <c r="AF55" s="3">
        <v>28.62</v>
      </c>
      <c r="AG55" s="104">
        <v>28.62</v>
      </c>
      <c r="AH55" s="19">
        <v>54808</v>
      </c>
      <c r="AI55" s="20">
        <v>55604</v>
      </c>
      <c r="AJ55" s="20">
        <v>66893</v>
      </c>
      <c r="AK55" s="20">
        <v>95458</v>
      </c>
      <c r="AL55" s="20">
        <v>109099</v>
      </c>
      <c r="AM55" s="20"/>
      <c r="AN55" s="20">
        <v>114733</v>
      </c>
      <c r="AO55" s="152">
        <v>111682</v>
      </c>
      <c r="AP55" s="19">
        <v>24473</v>
      </c>
      <c r="AQ55" s="20">
        <v>18307</v>
      </c>
      <c r="AR55" s="20">
        <v>20853</v>
      </c>
      <c r="AS55" s="20">
        <v>34763</v>
      </c>
      <c r="AT55" s="20">
        <v>42205</v>
      </c>
      <c r="AU55" s="20"/>
      <c r="AV55" s="20">
        <v>15244</v>
      </c>
      <c r="AW55" s="21">
        <v>45790</v>
      </c>
      <c r="AX55" s="254">
        <v>130788</v>
      </c>
      <c r="AY55" s="45">
        <f t="shared" si="131"/>
        <v>0.4465224054882499</v>
      </c>
      <c r="AZ55" s="46">
        <f t="shared" si="131"/>
        <v>0.32923890367599451</v>
      </c>
      <c r="BA55" s="46">
        <f t="shared" si="128"/>
        <v>0.3117366540594681</v>
      </c>
      <c r="BB55" s="46">
        <f t="shared" si="128"/>
        <v>0.36417063001529471</v>
      </c>
      <c r="BC55" s="46">
        <f t="shared" si="128"/>
        <v>0.38685047525641847</v>
      </c>
      <c r="BD55" s="46"/>
      <c r="BE55" s="46">
        <f t="shared" si="116"/>
        <v>0.13286499960778503</v>
      </c>
      <c r="BF55" s="153">
        <f t="shared" si="117"/>
        <v>0.41000340251786321</v>
      </c>
      <c r="BG55" s="2" t="s">
        <v>188</v>
      </c>
      <c r="BH55" s="48">
        <f t="shared" si="129"/>
        <v>-11.728350181225538</v>
      </c>
      <c r="BI55" s="48">
        <f t="shared" si="129"/>
        <v>-1.7502249616526411</v>
      </c>
      <c r="BJ55" s="48">
        <f t="shared" si="129"/>
        <v>5.2433975955826604</v>
      </c>
      <c r="BK55" s="48">
        <f t="shared" si="129"/>
        <v>2.2679845241123764</v>
      </c>
      <c r="BL55" s="48"/>
      <c r="BM55" s="48"/>
      <c r="BN55" s="154">
        <f t="shared" si="118"/>
        <v>27.71384029100782</v>
      </c>
      <c r="BO55" s="45">
        <f t="shared" si="132"/>
        <v>4.296875E-2</v>
      </c>
      <c r="BP55" s="46">
        <f t="shared" si="132"/>
        <v>0</v>
      </c>
      <c r="BQ55" s="46">
        <f t="shared" si="132"/>
        <v>4.6875E-2</v>
      </c>
      <c r="BR55" s="46"/>
      <c r="BS55" s="46">
        <f>V55/N55</f>
        <v>2.8985507246376812E-3</v>
      </c>
      <c r="BT55" s="47">
        <f t="shared" si="120"/>
        <v>0</v>
      </c>
      <c r="BU55" s="261">
        <f t="shared" si="121"/>
        <v>0.21867881548974943</v>
      </c>
      <c r="BV55" s="261">
        <f t="shared" si="122"/>
        <v>1.4806378132118452E-2</v>
      </c>
      <c r="BW55" s="261">
        <f t="shared" si="123"/>
        <v>0.23348519362186787</v>
      </c>
      <c r="BX55" s="261">
        <f t="shared" si="124"/>
        <v>0</v>
      </c>
      <c r="BY55" s="239">
        <f t="shared" si="125"/>
        <v>1.5449275362318842</v>
      </c>
      <c r="BZ55" s="45"/>
      <c r="CA55" s="47"/>
      <c r="CB55" s="45"/>
      <c r="CC55" s="301" t="s">
        <v>322</v>
      </c>
      <c r="CD55" s="325"/>
      <c r="CE55" s="127" t="s">
        <v>322</v>
      </c>
      <c r="CF55" s="127"/>
      <c r="CG55" s="301" t="s">
        <v>322</v>
      </c>
    </row>
    <row r="56" spans="1:85" ht="15.75" thickBot="1" x14ac:dyDescent="0.3">
      <c r="A56" s="12">
        <v>108</v>
      </c>
      <c r="B56" s="17" t="s">
        <v>58</v>
      </c>
      <c r="C56" s="2">
        <v>0</v>
      </c>
      <c r="D56" s="3">
        <v>0</v>
      </c>
      <c r="E56" s="3">
        <v>0</v>
      </c>
      <c r="F56" s="3">
        <v>0</v>
      </c>
      <c r="G56" s="3">
        <v>0</v>
      </c>
      <c r="H56" s="4"/>
      <c r="I56" s="6"/>
      <c r="J56" s="2">
        <v>98</v>
      </c>
      <c r="K56" s="3">
        <v>185</v>
      </c>
      <c r="L56" s="3">
        <v>389</v>
      </c>
      <c r="M56" s="3">
        <v>407</v>
      </c>
      <c r="N56" s="3">
        <v>399</v>
      </c>
      <c r="O56" s="104"/>
      <c r="P56" s="2">
        <v>0</v>
      </c>
      <c r="Q56" s="3">
        <v>0</v>
      </c>
      <c r="R56" s="3">
        <v>4</v>
      </c>
      <c r="S56" s="3">
        <v>0</v>
      </c>
      <c r="T56" s="3">
        <v>1</v>
      </c>
      <c r="U56" s="3">
        <v>0</v>
      </c>
      <c r="V56" s="3">
        <v>0</v>
      </c>
      <c r="W56" s="104"/>
      <c r="X56" s="245"/>
      <c r="Y56" s="6"/>
      <c r="Z56" s="2">
        <v>17.87</v>
      </c>
      <c r="AA56" s="3">
        <v>23.23</v>
      </c>
      <c r="AB56" s="3">
        <v>32.43</v>
      </c>
      <c r="AC56" s="3">
        <v>32.43</v>
      </c>
      <c r="AD56" s="3">
        <v>32.43</v>
      </c>
      <c r="AE56" s="44">
        <v>32.43</v>
      </c>
      <c r="AF56" s="44">
        <v>32.43</v>
      </c>
      <c r="AG56" s="108"/>
      <c r="AH56" s="19">
        <v>98961</v>
      </c>
      <c r="AI56" s="20">
        <v>96250</v>
      </c>
      <c r="AJ56" s="20">
        <v>128360</v>
      </c>
      <c r="AK56" s="20">
        <v>176579</v>
      </c>
      <c r="AL56" s="20">
        <v>171232</v>
      </c>
      <c r="AM56" s="20">
        <v>175242</v>
      </c>
      <c r="AN56" s="20">
        <v>196644</v>
      </c>
      <c r="AO56" s="152"/>
      <c r="AP56" s="19">
        <v>3978</v>
      </c>
      <c r="AQ56" s="20">
        <v>4840</v>
      </c>
      <c r="AR56" s="20">
        <v>10735</v>
      </c>
      <c r="AS56" s="20">
        <v>27570</v>
      </c>
      <c r="AT56" s="20">
        <v>55816</v>
      </c>
      <c r="AU56" s="20">
        <v>59258</v>
      </c>
      <c r="AV56" s="20">
        <v>64146</v>
      </c>
      <c r="AW56" s="21"/>
      <c r="AX56" s="254"/>
      <c r="AY56" s="45">
        <f t="shared" si="131"/>
        <v>4.0197653621123472E-2</v>
      </c>
      <c r="AZ56" s="46">
        <f>AQ56/AI56</f>
        <v>5.0285714285714288E-2</v>
      </c>
      <c r="BA56" s="46">
        <f t="shared" si="128"/>
        <v>8.3631972577126831E-2</v>
      </c>
      <c r="BB56" s="46">
        <f t="shared" si="128"/>
        <v>0.15613408162918579</v>
      </c>
      <c r="BC56" s="46">
        <f t="shared" si="128"/>
        <v>0.32596710895159781</v>
      </c>
      <c r="BD56" s="46">
        <f t="shared" si="128"/>
        <v>0.33814953036372558</v>
      </c>
      <c r="BE56" s="46">
        <f t="shared" si="116"/>
        <v>0.32620369805333493</v>
      </c>
      <c r="BF56" s="153"/>
      <c r="BG56" s="2" t="s">
        <v>188</v>
      </c>
      <c r="BH56" s="48">
        <f t="shared" si="129"/>
        <v>1.0088060664590817</v>
      </c>
      <c r="BI56" s="48">
        <f t="shared" si="129"/>
        <v>3.3346258291412543</v>
      </c>
      <c r="BJ56" s="48">
        <f t="shared" si="129"/>
        <v>7.2502109052058961</v>
      </c>
      <c r="BK56" s="48">
        <f t="shared" si="129"/>
        <v>16.983302732241199</v>
      </c>
      <c r="BL56" s="48">
        <f t="shared" si="129"/>
        <v>1.2182421412127775</v>
      </c>
      <c r="BM56" s="48">
        <f t="shared" si="129"/>
        <v>-1.1945832310390647</v>
      </c>
      <c r="BN56" s="154"/>
      <c r="BO56" s="45">
        <f>R56/J56</f>
        <v>4.0816326530612242E-2</v>
      </c>
      <c r="BP56" s="46">
        <f>S56/K56</f>
        <v>0</v>
      </c>
      <c r="BQ56" s="46">
        <f>T56/L56</f>
        <v>2.5706940874035988E-3</v>
      </c>
      <c r="BR56" s="46">
        <f>U56/M56</f>
        <v>0</v>
      </c>
      <c r="BS56" s="46">
        <f>V56/N56</f>
        <v>0</v>
      </c>
      <c r="BT56" s="47"/>
      <c r="BU56" s="261"/>
      <c r="BV56" s="261"/>
      <c r="BW56" s="261"/>
      <c r="BX56" s="261"/>
      <c r="BY56" s="239"/>
      <c r="BZ56" s="45"/>
      <c r="CA56" s="47" t="s">
        <v>322</v>
      </c>
      <c r="CB56" s="45"/>
      <c r="CC56" s="301" t="s">
        <v>322</v>
      </c>
      <c r="CD56" s="325"/>
      <c r="CE56" s="127"/>
      <c r="CF56" s="127"/>
      <c r="CG56" s="301"/>
    </row>
    <row r="57" spans="1:85" ht="15.75" thickBot="1" x14ac:dyDescent="0.3">
      <c r="A57" s="155"/>
      <c r="B57" s="156" t="s">
        <v>260</v>
      </c>
      <c r="C57" s="279">
        <f t="shared" ref="C57:Y57" si="133">SUM(C4:C56)</f>
        <v>1163</v>
      </c>
      <c r="D57" s="279">
        <f t="shared" si="133"/>
        <v>1256</v>
      </c>
      <c r="E57" s="279">
        <f t="shared" si="133"/>
        <v>1298</v>
      </c>
      <c r="F57" s="279">
        <f t="shared" si="133"/>
        <v>834</v>
      </c>
      <c r="G57" s="279">
        <f t="shared" si="133"/>
        <v>1133</v>
      </c>
      <c r="H57" s="279">
        <f t="shared" si="133"/>
        <v>1137</v>
      </c>
      <c r="I57" s="155">
        <f t="shared" si="133"/>
        <v>4565</v>
      </c>
      <c r="J57" s="281">
        <f t="shared" si="133"/>
        <v>14836</v>
      </c>
      <c r="K57" s="281">
        <f t="shared" si="133"/>
        <v>19837</v>
      </c>
      <c r="L57" s="281">
        <f t="shared" si="133"/>
        <v>22832</v>
      </c>
      <c r="M57" s="281">
        <f t="shared" si="133"/>
        <v>22874</v>
      </c>
      <c r="N57" s="281">
        <f t="shared" si="133"/>
        <v>23846</v>
      </c>
      <c r="O57" s="281">
        <f t="shared" si="133"/>
        <v>24176</v>
      </c>
      <c r="P57" s="281">
        <f t="shared" si="133"/>
        <v>992</v>
      </c>
      <c r="Q57" s="281">
        <f t="shared" si="133"/>
        <v>716</v>
      </c>
      <c r="R57" s="281">
        <f t="shared" si="133"/>
        <v>936</v>
      </c>
      <c r="S57" s="281">
        <f t="shared" si="133"/>
        <v>1713</v>
      </c>
      <c r="T57" s="281">
        <f t="shared" si="133"/>
        <v>1718</v>
      </c>
      <c r="U57" s="281">
        <f t="shared" si="133"/>
        <v>2417</v>
      </c>
      <c r="V57" s="281">
        <f t="shared" si="133"/>
        <v>1833</v>
      </c>
      <c r="W57" s="281">
        <f t="shared" si="133"/>
        <v>1988</v>
      </c>
      <c r="X57" s="281">
        <f t="shared" si="133"/>
        <v>3053</v>
      </c>
      <c r="Y57" s="281">
        <f t="shared" si="133"/>
        <v>3708</v>
      </c>
      <c r="Z57" s="279"/>
      <c r="AA57" s="279"/>
      <c r="AB57" s="279"/>
      <c r="AC57" s="279"/>
      <c r="AD57" s="279"/>
      <c r="AE57" s="282"/>
      <c r="AF57" s="282"/>
      <c r="AG57" s="282"/>
      <c r="AH57" s="283">
        <f t="shared" ref="AH57:AX57" si="134">SUM(AH4:AH56)</f>
        <v>13867648.73</v>
      </c>
      <c r="AI57" s="283">
        <f t="shared" si="134"/>
        <v>17064844.490000002</v>
      </c>
      <c r="AJ57" s="284">
        <f t="shared" si="134"/>
        <v>22320018.690000001</v>
      </c>
      <c r="AK57" s="285">
        <f t="shared" si="134"/>
        <v>29101653.960000001</v>
      </c>
      <c r="AL57" s="286">
        <f t="shared" si="134"/>
        <v>31140999.48</v>
      </c>
      <c r="AM57" s="281">
        <f t="shared" si="134"/>
        <v>27337022.943999998</v>
      </c>
      <c r="AN57" s="281">
        <f t="shared" si="134"/>
        <v>28589648.600000001</v>
      </c>
      <c r="AO57" s="281">
        <f t="shared" si="134"/>
        <v>33478839.539999999</v>
      </c>
      <c r="AP57" s="281">
        <f t="shared" si="134"/>
        <v>1405202.8599999999</v>
      </c>
      <c r="AQ57" s="281">
        <f t="shared" si="134"/>
        <v>1364645.06</v>
      </c>
      <c r="AR57" s="281">
        <f t="shared" si="134"/>
        <v>1944765.5799999998</v>
      </c>
      <c r="AS57" s="281">
        <f t="shared" si="134"/>
        <v>3977138.4600000004</v>
      </c>
      <c r="AT57" s="281">
        <f t="shared" si="134"/>
        <v>4543328.59</v>
      </c>
      <c r="AU57" s="281">
        <f t="shared" si="134"/>
        <v>3685832.977</v>
      </c>
      <c r="AV57" s="281">
        <f t="shared" si="134"/>
        <v>2869504.2699999996</v>
      </c>
      <c r="AW57" s="281">
        <f t="shared" si="134"/>
        <v>2381310.21</v>
      </c>
      <c r="AX57" s="281">
        <f t="shared" si="134"/>
        <v>9421641.4100000001</v>
      </c>
      <c r="AY57" s="287"/>
      <c r="AZ57" s="287"/>
      <c r="BA57" s="287"/>
      <c r="BB57" s="287"/>
      <c r="BC57" s="287"/>
      <c r="BD57" s="287"/>
      <c r="BE57" s="287"/>
      <c r="BF57" s="287"/>
      <c r="BG57" s="288"/>
      <c r="BH57" s="288"/>
      <c r="BI57" s="288"/>
      <c r="BJ57" s="288"/>
      <c r="BK57" s="288"/>
      <c r="BL57" s="288"/>
      <c r="BM57" s="288"/>
      <c r="BN57" s="288"/>
      <c r="BO57" s="287"/>
      <c r="BP57" s="287"/>
      <c r="BQ57" s="287"/>
      <c r="BR57" s="287"/>
      <c r="BS57" s="287"/>
      <c r="BT57" s="287"/>
      <c r="BU57" s="287"/>
      <c r="BV57" s="287"/>
      <c r="BW57" s="287"/>
      <c r="BX57" s="88"/>
      <c r="BY57" s="88"/>
      <c r="BZ57" s="340">
        <f t="shared" ref="BZ57:CG57" si="135">COUNTA(BZ4:BZ56)</f>
        <v>18</v>
      </c>
      <c r="CA57" s="340">
        <f t="shared" si="135"/>
        <v>15</v>
      </c>
      <c r="CB57" s="340">
        <f t="shared" si="135"/>
        <v>23</v>
      </c>
      <c r="CC57" s="340">
        <f t="shared" si="135"/>
        <v>18</v>
      </c>
      <c r="CD57" s="340">
        <f t="shared" si="135"/>
        <v>22</v>
      </c>
      <c r="CE57" s="340">
        <f t="shared" si="135"/>
        <v>23</v>
      </c>
      <c r="CF57" s="340">
        <f t="shared" si="135"/>
        <v>22</v>
      </c>
      <c r="CG57" s="340">
        <f t="shared" si="135"/>
        <v>23</v>
      </c>
    </row>
    <row r="58" spans="1:85" ht="15.75" thickBot="1" x14ac:dyDescent="0.3">
      <c r="A58" s="157"/>
      <c r="B58" s="158" t="s">
        <v>263</v>
      </c>
      <c r="C58" s="157"/>
      <c r="D58" s="157"/>
      <c r="E58" s="157"/>
      <c r="F58" s="157"/>
      <c r="G58" s="157"/>
      <c r="H58" s="157"/>
      <c r="I58" s="157"/>
      <c r="J58" s="159">
        <f t="shared" ref="J58:Y58" si="136">AVERAGE(J4:J56)</f>
        <v>370.9</v>
      </c>
      <c r="K58" s="159">
        <f>AVERAGE(K4:K56)</f>
        <v>472.3095238095238</v>
      </c>
      <c r="L58" s="159">
        <f t="shared" si="136"/>
        <v>518.90909090909088</v>
      </c>
      <c r="M58" s="159">
        <f t="shared" si="136"/>
        <v>571.85</v>
      </c>
      <c r="N58" s="159">
        <f t="shared" si="136"/>
        <v>541.9545454545455</v>
      </c>
      <c r="O58" s="159">
        <f t="shared" si="136"/>
        <v>525.56521739130437</v>
      </c>
      <c r="P58" s="159">
        <f t="shared" si="136"/>
        <v>23.61904761904762</v>
      </c>
      <c r="Q58" s="159">
        <f t="shared" si="136"/>
        <v>17.047619047619047</v>
      </c>
      <c r="R58" s="159">
        <f>AVERAGE(R4:R56)</f>
        <v>22.285714285714285</v>
      </c>
      <c r="S58" s="159">
        <f t="shared" si="136"/>
        <v>38.06666666666667</v>
      </c>
      <c r="T58" s="159">
        <f t="shared" si="136"/>
        <v>39.045454545454547</v>
      </c>
      <c r="U58" s="159">
        <f t="shared" si="136"/>
        <v>60.424999999999997</v>
      </c>
      <c r="V58" s="159">
        <f t="shared" si="136"/>
        <v>41.659090909090907</v>
      </c>
      <c r="W58" s="159">
        <f t="shared" si="136"/>
        <v>43.217391304347828</v>
      </c>
      <c r="X58" s="159">
        <f t="shared" si="136"/>
        <v>66.369565217391298</v>
      </c>
      <c r="Y58" s="159">
        <f t="shared" si="136"/>
        <v>80.608695652173907</v>
      </c>
      <c r="Z58" s="170">
        <f t="shared" ref="Z58:AX58" si="137">AVERAGE(Z4:Z56)</f>
        <v>24.160570175438593</v>
      </c>
      <c r="AA58" s="170">
        <f t="shared" si="137"/>
        <v>27.696711711711714</v>
      </c>
      <c r="AB58" s="170">
        <f t="shared" si="137"/>
        <v>35.475981981981988</v>
      </c>
      <c r="AC58" s="170">
        <f t="shared" si="137"/>
        <v>38.196441441441451</v>
      </c>
      <c r="AD58" s="170">
        <f t="shared" si="137"/>
        <v>37.110612612612613</v>
      </c>
      <c r="AE58" s="170">
        <f t="shared" si="137"/>
        <v>37.838783783783789</v>
      </c>
      <c r="AF58" s="170">
        <f t="shared" si="137"/>
        <v>38.133863636363635</v>
      </c>
      <c r="AG58" s="170">
        <f t="shared" si="137"/>
        <v>40.374565217391293</v>
      </c>
      <c r="AH58" s="159">
        <f t="shared" si="137"/>
        <v>346691.21825000003</v>
      </c>
      <c r="AI58" s="159">
        <f t="shared" si="137"/>
        <v>416215.71926829271</v>
      </c>
      <c r="AJ58" s="159">
        <f t="shared" si="137"/>
        <v>544390.69975609763</v>
      </c>
      <c r="AK58" s="159">
        <f t="shared" si="137"/>
        <v>692896.52285714285</v>
      </c>
      <c r="AL58" s="159">
        <f t="shared" si="137"/>
        <v>692022.21066666662</v>
      </c>
      <c r="AM58" s="159">
        <f t="shared" si="137"/>
        <v>683425.5736</v>
      </c>
      <c r="AN58" s="159">
        <f t="shared" si="137"/>
        <v>649764.74090909096</v>
      </c>
      <c r="AO58" s="159">
        <f t="shared" si="137"/>
        <v>727800.8595652174</v>
      </c>
      <c r="AP58" s="159">
        <f t="shared" si="137"/>
        <v>37978.455675675672</v>
      </c>
      <c r="AQ58" s="159">
        <f t="shared" si="137"/>
        <v>35911.712105263163</v>
      </c>
      <c r="AR58" s="159">
        <f t="shared" si="137"/>
        <v>47433.306829268287</v>
      </c>
      <c r="AS58" s="159">
        <f t="shared" si="137"/>
        <v>94693.772857142874</v>
      </c>
      <c r="AT58" s="159">
        <f t="shared" si="137"/>
        <v>100962.85755555556</v>
      </c>
      <c r="AU58" s="159">
        <f t="shared" si="137"/>
        <v>92145.824424999999</v>
      </c>
      <c r="AV58" s="159">
        <f t="shared" si="137"/>
        <v>65216.006136363627</v>
      </c>
      <c r="AW58" s="159">
        <f t="shared" si="137"/>
        <v>51767.613260869563</v>
      </c>
      <c r="AX58" s="159">
        <f t="shared" si="137"/>
        <v>204818.29152173913</v>
      </c>
      <c r="AY58" s="88">
        <f>AP57/AH57</f>
        <v>0.10132956836151415</v>
      </c>
      <c r="AZ58" s="88">
        <f t="shared" ref="AZ58:BF58" si="138">AQ57/AI57</f>
        <v>7.9968209543291299E-2</v>
      </c>
      <c r="BA58" s="88">
        <f t="shared" si="138"/>
        <v>8.7131001412257311E-2</v>
      </c>
      <c r="BB58" s="88">
        <f t="shared" si="138"/>
        <v>0.13666365717448728</v>
      </c>
      <c r="BC58" s="88">
        <f t="shared" si="138"/>
        <v>0.14589540046451971</v>
      </c>
      <c r="BD58" s="88">
        <f t="shared" si="138"/>
        <v>0.1348293478975543</v>
      </c>
      <c r="BE58" s="88">
        <f t="shared" si="138"/>
        <v>0.10036864426518342</v>
      </c>
      <c r="BF58" s="88">
        <f t="shared" si="138"/>
        <v>7.1128815774956819E-2</v>
      </c>
      <c r="BG58" s="157"/>
      <c r="BH58" s="87">
        <f>(AZ58-AY58)*100</f>
        <v>-2.1361358818222849</v>
      </c>
      <c r="BI58" s="87">
        <f t="shared" ref="BI58:BN58" si="139">(BA58-AZ58)*100</f>
        <v>0.71627918689660119</v>
      </c>
      <c r="BJ58" s="87">
        <f t="shared" si="139"/>
        <v>4.9532655762229965</v>
      </c>
      <c r="BK58" s="87">
        <f t="shared" si="139"/>
        <v>0.92317432900324292</v>
      </c>
      <c r="BL58" s="87">
        <f t="shared" si="139"/>
        <v>-1.1066052566965412</v>
      </c>
      <c r="BM58" s="87">
        <f t="shared" si="139"/>
        <v>-3.4460703632370873</v>
      </c>
      <c r="BN58" s="87">
        <f t="shared" si="139"/>
        <v>-2.9239828490226607</v>
      </c>
      <c r="BO58" s="231">
        <f t="shared" ref="BO58:BY58" si="140">AVERAGE(BO4:BO56)</f>
        <v>0.14226641364589426</v>
      </c>
      <c r="BP58" s="231">
        <f t="shared" si="140"/>
        <v>0.13113260762933948</v>
      </c>
      <c r="BQ58" s="231">
        <f t="shared" si="140"/>
        <v>0.11758420983421101</v>
      </c>
      <c r="BR58" s="231">
        <f t="shared" si="140"/>
        <v>0.13969409764069649</v>
      </c>
      <c r="BS58" s="231">
        <f t="shared" si="140"/>
        <v>0.10031763187206279</v>
      </c>
      <c r="BT58" s="231">
        <f t="shared" si="140"/>
        <v>9.4734491469377471E-2</v>
      </c>
      <c r="BU58" s="231">
        <f t="shared" si="140"/>
        <v>0.15288683590811769</v>
      </c>
      <c r="BV58" s="231">
        <f t="shared" si="140"/>
        <v>0.16713509762372195</v>
      </c>
      <c r="BW58" s="231">
        <f t="shared" si="140"/>
        <v>0.41475642500121707</v>
      </c>
      <c r="BX58" s="231">
        <f t="shared" si="140"/>
        <v>3.3227617592821959E-2</v>
      </c>
      <c r="BY58" s="231">
        <f t="shared" si="140"/>
        <v>0.62421464138792504</v>
      </c>
      <c r="BZ58" s="321"/>
      <c r="CA58" s="321"/>
    </row>
    <row r="59" spans="1:85" ht="18" x14ac:dyDescent="0.25">
      <c r="B59" s="96"/>
    </row>
    <row r="60" spans="1:85" x14ac:dyDescent="0.25">
      <c r="N60" s="232"/>
      <c r="O60" s="232"/>
      <c r="AF60" s="232"/>
      <c r="AG60" s="232"/>
      <c r="AO60" s="9">
        <f>(AO57-AN57)/AN57</f>
        <v>0.1710126279761269</v>
      </c>
      <c r="AV60" s="232"/>
      <c r="AW60" s="232"/>
      <c r="AX60" s="232"/>
    </row>
  </sheetData>
  <mergeCells count="24">
    <mergeCell ref="BX1:BX3"/>
    <mergeCell ref="BY1:BY3"/>
    <mergeCell ref="AX1:AX2"/>
    <mergeCell ref="AY1:BF2"/>
    <mergeCell ref="BG1:BN2"/>
    <mergeCell ref="BO1:BT2"/>
    <mergeCell ref="BU1:BU2"/>
    <mergeCell ref="BV1:BV2"/>
    <mergeCell ref="BW1:BW2"/>
    <mergeCell ref="A1:B2"/>
    <mergeCell ref="C1:H2"/>
    <mergeCell ref="I1:I2"/>
    <mergeCell ref="J1:O2"/>
    <mergeCell ref="P1:W2"/>
    <mergeCell ref="X1:X2"/>
    <mergeCell ref="Y1:Y2"/>
    <mergeCell ref="Z1:AG2"/>
    <mergeCell ref="AH1:AO2"/>
    <mergeCell ref="AP1:AW2"/>
    <mergeCell ref="CB1:CC2"/>
    <mergeCell ref="CD1:CG1"/>
    <mergeCell ref="CD2:CE2"/>
    <mergeCell ref="CF2:CG2"/>
    <mergeCell ref="BZ1:C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Kopā</vt:lpstr>
      <vt:lpstr>līdz 50</vt:lpstr>
      <vt:lpstr>no 50 līdz 500</vt:lpstr>
      <vt:lpstr>virs 500</vt:lpstr>
      <vt:lpstr>Kopā!Print_Area</vt:lpstr>
      <vt:lpstr>Kopā!Print_Titles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Dati par siltumapgādi novadu pašvaldībās</dc:title>
  <dc:creator>Dace Seile</dc:creator>
  <dc:description>Dace Seile, dace.seile@em.gov.lv
67013030</dc:description>
  <cp:lastModifiedBy>Dace Seile</cp:lastModifiedBy>
  <cp:lastPrinted>2010-10-11T07:41:00Z</cp:lastPrinted>
  <dcterms:created xsi:type="dcterms:W3CDTF">2010-09-28T08:11:11Z</dcterms:created>
  <dcterms:modified xsi:type="dcterms:W3CDTF">2013-10-30T08:05:13Z</dcterms:modified>
</cp:coreProperties>
</file>