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LBP_vadiba_2020\Finanses_LBP\ES_fondi_2021_2027\"/>
    </mc:Choice>
  </mc:AlternateContent>
  <xr:revisionPtr revIDLastSave="0" documentId="13_ncr:1_{A701DD9E-74D5-48BB-BC17-6C7798B1ED53}" xr6:coauthVersionLast="45" xr6:coauthVersionMax="45" xr10:uidLastSave="{00000000-0000-0000-0000-000000000000}"/>
  <bookViews>
    <workbookView xWindow="-120" yWindow="-120" windowWidth="29040" windowHeight="15840" xr2:uid="{A6B098FC-8D50-4985-B1AE-CDFCE3900DE3}"/>
  </bookViews>
  <sheets>
    <sheet name="ES_2014_2020" sheetId="3" r:id="rId1"/>
    <sheet name="ES_fondi_2021_2027" sheetId="2" r:id="rId2"/>
    <sheet name="Finansejums_2027" sheetId="1" r:id="rId3"/>
    <sheet name="Salidzinajums" sheetId="4" r:id="rId4"/>
  </sheets>
  <definedNames>
    <definedName name="_xlnm._FilterDatabase" localSheetId="1" hidden="1">ES_fondi_2021_2027!$A$2:$C$51</definedName>
    <definedName name="_xlnm._FilterDatabase" localSheetId="2" hidden="1">Finansejums_2027!$A$3:$Q$42</definedName>
    <definedName name="_ftn1" localSheetId="2">Finansejums_2027!#REF!</definedName>
    <definedName name="_ftnref1" localSheetId="2">Finansejums_2027!$A$32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4" l="1"/>
  <c r="C18" i="4" l="1"/>
  <c r="Q21" i="1" l="1"/>
  <c r="P21" i="1"/>
  <c r="Q16" i="1"/>
  <c r="D23" i="2" s="1"/>
  <c r="P16" i="1"/>
  <c r="Q14" i="1"/>
  <c r="P14" i="1"/>
  <c r="Q12" i="1"/>
  <c r="P12" i="1"/>
  <c r="C3" i="4" l="1"/>
  <c r="C4" i="4"/>
  <c r="C8" i="4"/>
  <c r="C7" i="4"/>
  <c r="C6" i="4"/>
  <c r="C5" i="4"/>
  <c r="P31" i="1"/>
  <c r="P28" i="1"/>
  <c r="P26" i="1"/>
  <c r="D7" i="4" s="1"/>
  <c r="P24" i="1"/>
  <c r="D8" i="4" s="1"/>
  <c r="P20" i="1"/>
  <c r="D6" i="4" s="1"/>
  <c r="P15" i="1"/>
  <c r="D5" i="4" s="1"/>
  <c r="P13" i="1"/>
  <c r="D4" i="4" s="1"/>
  <c r="P11" i="1"/>
  <c r="D3" i="4" s="1"/>
  <c r="D12" i="3"/>
  <c r="D20" i="3" s="1"/>
  <c r="D9" i="4" l="1"/>
  <c r="P44" i="1"/>
  <c r="P45" i="1" s="1"/>
  <c r="C9" i="4"/>
  <c r="Q31" i="1"/>
  <c r="D49" i="2" s="1"/>
  <c r="Q28" i="1"/>
  <c r="D41" i="2" s="1"/>
  <c r="Q26" i="1"/>
  <c r="Q24" i="1"/>
  <c r="Q20" i="1"/>
  <c r="Q15" i="1"/>
  <c r="Q13" i="1"/>
  <c r="Q11" i="1"/>
  <c r="D15" i="2" l="1"/>
  <c r="D52" i="2" s="1"/>
  <c r="E3" i="4"/>
  <c r="F3" i="4" s="1"/>
  <c r="E8" i="4"/>
  <c r="F8" i="4" s="1"/>
  <c r="D32" i="2"/>
  <c r="E6" i="4"/>
  <c r="F6" i="4" s="1"/>
  <c r="D28" i="2"/>
  <c r="E4" i="4"/>
  <c r="F4" i="4" s="1"/>
  <c r="D19" i="2"/>
  <c r="E7" i="4"/>
  <c r="F7" i="4" s="1"/>
  <c r="D36" i="2"/>
  <c r="E5" i="4"/>
  <c r="F5" i="4" s="1"/>
  <c r="Q44" i="1"/>
  <c r="Q45" i="1" s="1"/>
  <c r="E9" i="4" l="1"/>
  <c r="F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Gints</author>
  </authors>
  <commentList>
    <comment ref="C2" authorId="0" shapeId="0" xr:uid="{B442C6E3-35C3-4E66-9C50-8DC3AEBA17BE}">
      <text>
        <r>
          <rPr>
            <b/>
            <sz val="9"/>
            <color indexed="81"/>
            <rFont val="Tahoma"/>
            <charset val="1"/>
          </rPr>
          <t>Gints:</t>
        </r>
        <r>
          <rPr>
            <sz val="9"/>
            <color indexed="81"/>
            <rFont val="Tahoma"/>
            <charset val="1"/>
          </rPr>
          <t xml:space="preserve">
https://www.esfondi.lv/finansejuma-sadalijums-2</t>
        </r>
      </text>
    </comment>
    <comment ref="E2" authorId="0" shapeId="0" xr:uid="{34EA93F5-1C77-472C-8D27-25D8E43612A6}">
      <text>
        <r>
          <rPr>
            <b/>
            <sz val="9"/>
            <color indexed="81"/>
            <rFont val="Tahoma"/>
            <charset val="1"/>
          </rPr>
          <t>Gints:</t>
        </r>
        <r>
          <rPr>
            <sz val="9"/>
            <color indexed="81"/>
            <rFont val="Tahoma"/>
            <charset val="1"/>
          </rPr>
          <t xml:space="preserve">
https://www.esfondi.lv/planosana-1</t>
        </r>
      </text>
    </comment>
  </commentList>
</comments>
</file>

<file path=xl/sharedStrings.xml><?xml version="1.0" encoding="utf-8"?>
<sst xmlns="http://schemas.openxmlformats.org/spreadsheetml/2006/main" count="388" uniqueCount="218">
  <si>
    <t>Politikas mērķa Nr.</t>
  </si>
  <si>
    <t>Prioritātes Nr.</t>
  </si>
  <si>
    <t>ES atbalsta (kopējā vai publiskā) aprēķina bāze</t>
  </si>
  <si>
    <t>Fonds</t>
  </si>
  <si>
    <t>Reģiona kategorija*</t>
  </si>
  <si>
    <t>ES fondu finansējums</t>
  </si>
  <si>
    <t xml:space="preserve">ES fondu finansējums </t>
  </si>
  <si>
    <t>Nacionālais ieguldījums</t>
  </si>
  <si>
    <t>Valsts ieguldījuma indikatīvais sadalījums</t>
  </si>
  <si>
    <t>Kopā</t>
  </si>
  <si>
    <t>Līdzfin. likme</t>
  </si>
  <si>
    <t>publisks</t>
  </si>
  <si>
    <t>privāts</t>
  </si>
  <si>
    <t>ES fondu finansējums bez TP  piemērojot KNR 30.panta 5.punktu</t>
  </si>
  <si>
    <t>ES fondu finansējums TP piemērojot KNR 30.panta 5.punktu ***</t>
  </si>
  <si>
    <t>Fleksibilitātes apjoms</t>
  </si>
  <si>
    <t>(d)=(e)+(f)</t>
  </si>
  <si>
    <t>(e)</t>
  </si>
  <si>
    <t>(f)</t>
  </si>
  <si>
    <t>(g)=(a)+(d)**</t>
  </si>
  <si>
    <t>(h)=(a)/(g)**</t>
  </si>
  <si>
    <t>(a)=(b)+(c) + (i)</t>
  </si>
  <si>
    <t>(b)</t>
  </si>
  <si>
    <t>(c)</t>
  </si>
  <si>
    <t>(i)</t>
  </si>
  <si>
    <t>kopā</t>
  </si>
  <si>
    <t>k</t>
  </si>
  <si>
    <t>ERAF</t>
  </si>
  <si>
    <t>Mazāk attīstīts</t>
  </si>
  <si>
    <t>1.1.</t>
  </si>
  <si>
    <t>1.2.</t>
  </si>
  <si>
    <t>1.3.</t>
  </si>
  <si>
    <t>KF</t>
  </si>
  <si>
    <t>N/A</t>
  </si>
  <si>
    <t>2.1.</t>
  </si>
  <si>
    <t>2.2.</t>
  </si>
  <si>
    <t>2.3.</t>
  </si>
  <si>
    <t>3.1.</t>
  </si>
  <si>
    <t>3.2.</t>
  </si>
  <si>
    <t>ESF+</t>
  </si>
  <si>
    <t>4.1.</t>
  </si>
  <si>
    <t>ESF</t>
  </si>
  <si>
    <t>4.2.</t>
  </si>
  <si>
    <t>4.3.</t>
  </si>
  <si>
    <t>5.1.</t>
  </si>
  <si>
    <t>TPF[1]</t>
  </si>
  <si>
    <t>TPF pavisam kopā</t>
  </si>
  <si>
    <t>0,85</t>
  </si>
  <si>
    <t>TPF</t>
  </si>
  <si>
    <t>6.1.</t>
  </si>
  <si>
    <t>TPF ERAF pārvedums</t>
  </si>
  <si>
    <t>TPF ESF pārvedums</t>
  </si>
  <si>
    <t>TPF NextGen</t>
  </si>
  <si>
    <t>Papildu TP (32.pants)</t>
  </si>
  <si>
    <t>Pavisam kopā</t>
  </si>
  <si>
    <t>Pavisam kopā ar TPF</t>
  </si>
  <si>
    <t>Prioritāte</t>
  </si>
  <si>
    <t>prioritāte “Pētniecība un prasmes”</t>
  </si>
  <si>
    <t>1.1.1.</t>
  </si>
  <si>
    <t>Būvniecība</t>
  </si>
  <si>
    <t>R&amp;D</t>
  </si>
  <si>
    <t>1.1.2.</t>
  </si>
  <si>
    <t>1.2.1.</t>
  </si>
  <si>
    <t>Pētniecības un inovāciju kapacitātes stiprināšana un progresīvu tehnoloģiju ieviešana”</t>
  </si>
  <si>
    <t>1.2.2.</t>
  </si>
  <si>
    <t>Izmantot digitalizācijas priekšrocības pilsoņiem, uzņēmumiem un valdībām”</t>
  </si>
  <si>
    <t>1.2.3.</t>
  </si>
  <si>
    <t>Veicināt izaugsmi, konkurētspēju un jaunu darba vietu radīšanu MVU, tai skaitā caur produktivitāti veicinošām investīcijām”</t>
  </si>
  <si>
    <t>Digitalizācija</t>
  </si>
  <si>
    <t>Viedāka Eiropa, veicinot inovatīvas un viedas ekonomiskās pārmaiņas”</t>
  </si>
  <si>
    <t>Prasmju attīstīšana viedās specializācijas,  industriālās pārejas un uzņēmējdarbības veicināšanai”</t>
  </si>
  <si>
    <t>Atbalsts uzņēmējdarbībai”</t>
  </si>
  <si>
    <t>1.3.1.</t>
  </si>
  <si>
    <t>Izmantot digitalizācijas priekšrocības pilsoņiem, uzņēmumiem un valdībām</t>
  </si>
  <si>
    <t>“Zaļāka Eiropa ar zemām oglekļa emisijām, veicinot tīru un taisnīgu enerģētikas pārkārtošanu, “zaļas” un “zilas” investīcijas, aprites ekonomiku, pielāgošanos klimata pārmaiņām un risku novēršanu un pārvaldību</t>
  </si>
  <si>
    <t>Klimata pārmaiņu mazināšana un pielāgošanās klimata pārmaiņām</t>
  </si>
  <si>
    <t>2.1.1.</t>
  </si>
  <si>
    <t>Energoefektivitātes veicināšana un siltumnīcefekta gāzu emisiju samazināšana</t>
  </si>
  <si>
    <t>X</t>
  </si>
  <si>
    <t>2.1.2.</t>
  </si>
  <si>
    <t>Atjaunojamo energoresursu enerģijas veicināšana</t>
  </si>
  <si>
    <t>2.1.3.</t>
  </si>
  <si>
    <t>Veicināt pielāgošanos klimata pārmaiņām, risku novēršanu un noturību pret katastrofām</t>
  </si>
  <si>
    <t>Vides aizsardzība un attīstība</t>
  </si>
  <si>
    <t>2.2.1.</t>
  </si>
  <si>
    <t>Veicināt ilgtspējīgu ūdenssaimniecību</t>
  </si>
  <si>
    <t>Pārejas uz aprites ekonomiku veicināšana</t>
  </si>
  <si>
    <t>2.2.2.</t>
  </si>
  <si>
    <t>2.2.3.</t>
  </si>
  <si>
    <t>Uzlabot dabas aizsardzību un bioloģisko daudzveidību, “zaļo” infrastruktūru, it īpaši pilsētvidē, un samazināt piesārņojumu</t>
  </si>
  <si>
    <t>Ilgtspējīga mobilitāte</t>
  </si>
  <si>
    <t>Veicināt ilgtspējīgu daudzveidu mobilitāti pilsētās</t>
  </si>
  <si>
    <t>2.3.1.</t>
  </si>
  <si>
    <t>Ciešāk savienota Eiropa, uzlabojot mobilitāti un reģionālo IKT savienotību</t>
  </si>
  <si>
    <t>Digitālā savienojamība</t>
  </si>
  <si>
    <t>3.1.1.</t>
  </si>
  <si>
    <t>Uzlabot digitālo savienotību</t>
  </si>
  <si>
    <t>Ilgtspējīga TEN-T infrastruktūra</t>
  </si>
  <si>
    <t>3.2.1.</t>
  </si>
  <si>
    <t>Attīstīt ilgtspējīgu, pret klimatu izturīgu, inteliģentu, drošu un vairākveidu TEN-T infrastruktūru</t>
  </si>
  <si>
    <t>3.2.2.</t>
  </si>
  <si>
    <t>Attīstīt un uzlabot ilgtspējīgu, klimatnoturīgu, inteleģentu un intermodālu mobilitāti nacionālā, reģionālā līmenī, ietverot uzlabotu piekļuvi TEN-T un pārrobežu mobilitāti</t>
  </si>
  <si>
    <t>Sociālāka Eiropa, īstenojot Eiropas sociālo tiesību pīlāru</t>
  </si>
  <si>
    <t>Veselības veicināšana un aprūpe</t>
  </si>
  <si>
    <t>4.1.1.</t>
  </si>
  <si>
    <t>Nodrošināt vienlīdzīgu piekļuvi veselības aprūpei un stiprināt veselības sistēmu</t>
  </si>
  <si>
    <t>4.1.2.</t>
  </si>
  <si>
    <t>Veicināt darba ņēmēju, darba devēju un uzņēmumu pielāgošanos pārmaiņām, aktīvu un veselīgu novecošanos, kā arī veicināt veselīgu un labi pielāgotu darba vidi veselības risku novēršanai</t>
  </si>
  <si>
    <t>Uzlabot vienlīdzīgu un savlaicīgu piekļuvi kvalitatīviem, ilgtspējīgiem un izmaksu ziņā pieejamiem pakalpojumiem; pilnveidot sociālās aizsardzības sistēmas, tostarp veicināt sociālās aizsardzības pieejamību; uzlabot veselības aprūpes sistēmu un ilgtermiņa aprūpes pakalpojumu pieejamību, efektivitāti un izturētspēju</t>
  </si>
  <si>
    <t>4.1.3.</t>
  </si>
  <si>
    <t>Izglītība, prasmes un mūžizglītība</t>
  </si>
  <si>
    <t>Uzlabot piekļuvi iekļaujošiem un kvalitatīviem pakalpojumiem izglītībā, mācībās un mūžizglītībā, attīstot infrastruktūru, tostarp stiprinot tālmācību, tiešsaistes izglītību un mācības</t>
  </si>
  <si>
    <t>4.2.1.</t>
  </si>
  <si>
    <t>4.2.2.</t>
  </si>
  <si>
    <t>Uzlabot izglītības un mācību sistēmu kvalitāti, efektivitāti un atbilstību darba tirgum, lai atbalstītu pamatprasmju, tostarp digitālo prasmju, apguvi</t>
  </si>
  <si>
    <t>4.2.3.</t>
  </si>
  <si>
    <t>Veicināt vienlīdzīgu piekļuvi kvalitatīvai un iekļaujošai izglītībai un mācībām un to pabeigšanu, jo īpaši nelabvēlīgā situācijā esošām grupām, sākot no agrīnās pirmsskolas izglītības un aprūpes līdz pat vispārējai, profesionālajai un augstākajai izglītībai, kā arī pieaugušo izglītībā un mācībās, tostarp veicinot mācību mobilitāti visiem</t>
  </si>
  <si>
    <t>4.2.4.</t>
  </si>
  <si>
    <t>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t>
  </si>
  <si>
    <t>Veicināt sociāli atstumto kopienu, migrantu un nelabvēlīgā situācijā esošo grupu sociāli ekonomisko integrāciju, izmantojot integrētus pasākumus, tostarp mājokļu un sociālo pakalpojumu jomā</t>
  </si>
  <si>
    <t>4.3.1.</t>
  </si>
  <si>
    <t>Nodarbinātība un sociālā iekļaušana</t>
  </si>
  <si>
    <t>4.3.2.</t>
  </si>
  <si>
    <t>Kultūras un tūrisma lomas palielināšana ekonomiskajā attīstībā, sociālajā iekļaušanā un sociālajās inovācijās</t>
  </si>
  <si>
    <t>4.3.3.</t>
  </si>
  <si>
    <t>Uzlabot visu darba meklētāju, jo īpaši jauniešu, ilgstošo bezdarbnieku un nelabvēlīgā situācijā esošu grupu, kā arī neaktīvo personu piekļuvi nodarbinātībai, veicināt pašnodarbinātību un sociālo ekonomiku</t>
  </si>
  <si>
    <t>4.3.4.</t>
  </si>
  <si>
    <t>Sekmēt aktīvu iekļaušanu, lai veicinātu vienlīdzīgas iespējas un aktīvu līdzdalību, kā arī uzlabotu nodarbināmību</t>
  </si>
  <si>
    <t>4.3.5.</t>
  </si>
  <si>
    <t>Uzlabot vienlīdzīgu un savlaicīgu piekļuvi kvalitatīviem, ilgtspējīgiem un izmaksu ziņā pieejamiem pakalpojumiem; pilnveidot sociālās aizsardzības sistēmu, tostarp veicināt sociālās aizsardzības pieejamību; uzlabot veselības aprūpes sistēmu un ilgtermiņa aprūpes pakalpojumu pieejamību, efektivitāti un izturētspēju</t>
  </si>
  <si>
    <t>4.3.6.</t>
  </si>
  <si>
    <t>Veicināt nabadzības vai sociālās atstumtības riskam pakļauto cilvēku, tostarp vistrūcīgāko un bērnu, sociālo integrāciju</t>
  </si>
  <si>
    <t>Iedzīvotājiem tuvāka Eiropa</t>
  </si>
  <si>
    <t xml:space="preserve">Reģionu līdzsvarota attīstība </t>
  </si>
  <si>
    <t>5.1.1.</t>
  </si>
  <si>
    <t>Vietējās teritorijas integrētās sociālās, ekonomiskās un vides attīstības un kultūras mantojuma, tūrisma un drošības veicināšana pilsētu funkcionālajās teritorijās</t>
  </si>
  <si>
    <t>6.1.1.</t>
  </si>
  <si>
    <t>Dot reģioniem un cilvēkiem iespēju risināt sociālās, ekonomiskās un vides sekas, ko rada pāreja uz klimatneitrālitāti</t>
  </si>
  <si>
    <t>Nr.</t>
  </si>
  <si>
    <t>Pāreja uz klimatneitralitāti/Taisnīgās pārkārtošanās fonda investīcijas</t>
  </si>
  <si>
    <t>SAM Nr.</t>
  </si>
  <si>
    <t>Energoefektivitāte valsts ēkās</t>
  </si>
  <si>
    <t>Energoefektivitāte dzīvojamās ēkas</t>
  </si>
  <si>
    <t>Energoefektivitāte pašvaldību ēkas</t>
  </si>
  <si>
    <t>Siltumtīkli</t>
  </si>
  <si>
    <t>5.3.1.</t>
  </si>
  <si>
    <t>Ūdenssaimniecības</t>
  </si>
  <si>
    <t>5.6.2.</t>
  </si>
  <si>
    <t>Teritoriju attīstība</t>
  </si>
  <si>
    <t>Energoefektivitāte ražotājiem</t>
  </si>
  <si>
    <t>4.5.1.</t>
  </si>
  <si>
    <t>Sabiedriskā transporta infra</t>
  </si>
  <si>
    <t>Plūdu draudu novēršana</t>
  </si>
  <si>
    <t>5.6.1.</t>
  </si>
  <si>
    <t>Rīgas teritoriju attīstība</t>
  </si>
  <si>
    <t>3.3.1. un 5.6.2.</t>
  </si>
  <si>
    <t>Reģionālo teritoriju attīstība</t>
  </si>
  <si>
    <t>6.1.1. un 6.1.2</t>
  </si>
  <si>
    <t>Ostas un Lidosta</t>
  </si>
  <si>
    <t>6.1.4. un 6.1.5.</t>
  </si>
  <si>
    <t>Valsts ceļi, piekļuve TNT</t>
  </si>
  <si>
    <t>6.3.1.</t>
  </si>
  <si>
    <t>Reģionālie ceļi</t>
  </si>
  <si>
    <t>6.2.1.</t>
  </si>
  <si>
    <t>Dzelzsceļš</t>
  </si>
  <si>
    <t>8.1.2.</t>
  </si>
  <si>
    <t>Augstskolas un vidusskolas</t>
  </si>
  <si>
    <t>8.1.3.</t>
  </si>
  <si>
    <t>Profskolas, koledžas</t>
  </si>
  <si>
    <t>9.3.1.</t>
  </si>
  <si>
    <t>Veselības infrastruktūra</t>
  </si>
  <si>
    <t>Kopā public NĪA</t>
  </si>
  <si>
    <t>ŪKT/Atkritumi</t>
  </si>
  <si>
    <t>Public Investīciju jomas</t>
  </si>
  <si>
    <t>ES fondi public NĪA</t>
  </si>
  <si>
    <t>ES finansējums M Eur</t>
  </si>
  <si>
    <t>Public NĪA infra/būvniecība</t>
  </si>
  <si>
    <t>ES</t>
  </si>
  <si>
    <t>salīdzinājums</t>
  </si>
  <si>
    <t>tsk.Mobilitāte pilsētās!</t>
  </si>
  <si>
    <t>2014-2020</t>
  </si>
  <si>
    <t>2021-2027</t>
  </si>
  <si>
    <t>komentāri</t>
  </si>
  <si>
    <t>Energoefektivitāte (valsts, pašvaldības, mājokļi)</t>
  </si>
  <si>
    <t>TNT/Ceļi/LDZ/Transpo infra</t>
  </si>
  <si>
    <t>Izglītības objekti</t>
  </si>
  <si>
    <t>Veselības objekti</t>
  </si>
  <si>
    <t>Pašvaldību infra (kultūras objekti)</t>
  </si>
  <si>
    <t>Investīciju segments</t>
  </si>
  <si>
    <t>Energoefektivitāte</t>
  </si>
  <si>
    <t>Mājokļi</t>
  </si>
  <si>
    <t>Pierīgas zaļā Transpo Infra</t>
  </si>
  <si>
    <t>ATR ceļi</t>
  </si>
  <si>
    <t>Lielie projekti (izglītība, kultūra, veselība)</t>
  </si>
  <si>
    <t>Apjoms (M Eur)</t>
  </si>
  <si>
    <t>Ēku energoefektivitāte ~300M Eur</t>
  </si>
  <si>
    <t>Vs kopējais</t>
  </si>
  <si>
    <t>Daudzdzīvokļu nami, privātmājas, uzņēmumi, AER siltumapgāde, saules enerģija</t>
  </si>
  <si>
    <t>Īres nami, jauni mājokļi, sociālie nami</t>
  </si>
  <si>
    <t>SM un FM redzējums?</t>
  </si>
  <si>
    <t>VARAM?</t>
  </si>
  <si>
    <t>Kopējais pieejamais nevis 2,3 bet 1,5?</t>
  </si>
  <si>
    <t>Kopējais public investīcijas, ES Fondi 2021-2027</t>
  </si>
  <si>
    <t>Mjrd EUR</t>
  </si>
  <si>
    <t>Publisko investcīju apjoms valsts budžets 2021?</t>
  </si>
  <si>
    <t>Budžets M EUR</t>
  </si>
  <si>
    <t>ES fondu investīciju programma 2021-2027</t>
  </si>
  <si>
    <t>MK saraksts?</t>
  </si>
  <si>
    <t>Vai FM būs līdzīgs annex Nr.7 kā Igauņiem par kopējo public capex?</t>
  </si>
  <si>
    <t>https://www.rahandusministeerium.ee/en/state-budget-and-economy</t>
  </si>
  <si>
    <t>SAM nosaukums, investīciju segmenti</t>
  </si>
  <si>
    <t>ES finansējums M EUR 2014-2020</t>
  </si>
  <si>
    <t>Politikas mērķis/Prioritāte/SAM investīciju segments</t>
  </si>
  <si>
    <t>ES ERAF un KF fondi</t>
  </si>
  <si>
    <t>ES Recovery fonds (RRF), iespējamais investīciju apjoms, EM piedāvājums:</t>
  </si>
  <si>
    <t>Cik ir papildus RailBaltic, 1,5 Mjrd. 5 gados?</t>
  </si>
  <si>
    <t>?</t>
  </si>
  <si>
    <t>Šeit dalīts ar 2, jo nevisa energoefektivitāte = būvniecība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</si>
</sst>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u/>
      <sz val="11"/>
      <color theme="10"/>
      <name val="Calibri"/>
      <family val="2"/>
      <charset val="186"/>
      <scheme val="minor"/>
    </font>
    <font>
      <sz val="10"/>
      <color theme="1"/>
      <name val="Calibri"/>
      <family val="2"/>
      <charset val="186"/>
      <scheme val="minor"/>
    </font>
    <font>
      <sz val="10"/>
      <color rgb="FF000000"/>
      <name val="Calibri"/>
      <family val="2"/>
      <charset val="186"/>
      <scheme val="minor"/>
    </font>
    <font>
      <b/>
      <sz val="10"/>
      <color theme="1"/>
      <name val="Calibri"/>
      <family val="2"/>
      <charset val="186"/>
      <scheme val="minor"/>
    </font>
    <font>
      <b/>
      <sz val="10"/>
      <color rgb="FF000000"/>
      <name val="Calibri"/>
      <family val="2"/>
      <charset val="186"/>
      <scheme val="minor"/>
    </font>
    <font>
      <u/>
      <sz val="10"/>
      <color theme="10"/>
      <name val="Calibri"/>
      <family val="2"/>
      <charset val="186"/>
      <scheme val="minor"/>
    </font>
    <font>
      <sz val="9"/>
      <color indexed="81"/>
      <name val="Tahoma"/>
      <charset val="1"/>
    </font>
    <font>
      <b/>
      <sz val="9"/>
      <color indexed="81"/>
      <name val="Tahoma"/>
      <charset val="1"/>
    </font>
    <font>
      <sz val="12"/>
      <color theme="1"/>
      <name val="Calibri"/>
      <family val="2"/>
      <charset val="186"/>
      <scheme val="minor"/>
    </font>
    <font>
      <b/>
      <sz val="12"/>
      <name val="Calibri"/>
      <family val="2"/>
      <charset val="186"/>
      <scheme val="minor"/>
    </font>
    <font>
      <b/>
      <sz val="12"/>
      <color theme="1"/>
      <name val="Calibri"/>
      <family val="2"/>
      <charset val="186"/>
      <scheme val="minor"/>
    </font>
    <font>
      <b/>
      <sz val="12"/>
      <color rgb="FFFF0000"/>
      <name val="Calibri"/>
      <family val="2"/>
      <charset val="186"/>
      <scheme val="minor"/>
    </font>
    <font>
      <sz val="12"/>
      <color rgb="FFFF0000"/>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10">
    <xf numFmtId="0" fontId="0" fillId="0" borderId="0" xfId="0"/>
    <xf numFmtId="0" fontId="2" fillId="0" borderId="0" xfId="0" applyFont="1"/>
    <xf numFmtId="0" fontId="2" fillId="0" borderId="0" xfId="0" applyFont="1" applyAlignment="1">
      <alignment wrapText="1"/>
    </xf>
    <xf numFmtId="0" fontId="3" fillId="0" borderId="0" xfId="0" applyFont="1" applyAlignment="1">
      <alignment horizontal="justify" vertical="center" wrapText="1"/>
    </xf>
    <xf numFmtId="0" fontId="3" fillId="0" borderId="0" xfId="0" applyFont="1" applyAlignment="1">
      <alignment wrapText="1"/>
    </xf>
    <xf numFmtId="0" fontId="4" fillId="0" borderId="0" xfId="0" applyFont="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justify" vertical="center" wrapText="1"/>
    </xf>
    <xf numFmtId="0" fontId="5" fillId="2" borderId="6" xfId="0" applyFont="1" applyFill="1" applyBorder="1" applyAlignment="1">
      <alignment horizontal="justify" vertical="center" wrapText="1"/>
    </xf>
    <xf numFmtId="3" fontId="5" fillId="2" borderId="6" xfId="0" applyNumberFormat="1" applyFont="1" applyFill="1" applyBorder="1" applyAlignment="1">
      <alignment horizontal="right" vertical="center" wrapText="1"/>
    </xf>
    <xf numFmtId="3" fontId="5" fillId="2" borderId="6" xfId="0" applyNumberFormat="1" applyFont="1" applyFill="1" applyBorder="1" applyAlignment="1">
      <alignment horizontal="center" vertical="center"/>
    </xf>
    <xf numFmtId="0" fontId="3" fillId="0" borderId="3" xfId="0" applyFont="1" applyBorder="1" applyAlignment="1">
      <alignment horizontal="justify" vertical="center" wrapText="1"/>
    </xf>
    <xf numFmtId="0" fontId="3" fillId="0" borderId="6" xfId="0" applyFont="1" applyBorder="1" applyAlignment="1">
      <alignment horizontal="justify" vertical="center" wrapText="1"/>
    </xf>
    <xf numFmtId="3" fontId="3" fillId="0" borderId="6" xfId="0"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2" fillId="0" borderId="6" xfId="0" applyNumberFormat="1" applyFont="1" applyBorder="1" applyAlignment="1">
      <alignment horizontal="right" vertical="center"/>
    </xf>
    <xf numFmtId="3" fontId="3" fillId="3" borderId="6" xfId="0" applyNumberFormat="1" applyFont="1" applyFill="1" applyBorder="1" applyAlignment="1">
      <alignment horizontal="right" vertical="center" wrapText="1"/>
    </xf>
    <xf numFmtId="3" fontId="3" fillId="3" borderId="6" xfId="0" applyNumberFormat="1" applyFont="1" applyFill="1" applyBorder="1" applyAlignment="1">
      <alignment horizontal="right" vertical="center"/>
    </xf>
    <xf numFmtId="3" fontId="3" fillId="0" borderId="6" xfId="0" applyNumberFormat="1" applyFont="1" applyBorder="1" applyAlignment="1">
      <alignment horizontal="center" vertical="center"/>
    </xf>
    <xf numFmtId="0" fontId="3" fillId="2" borderId="6" xfId="0" applyFont="1" applyFill="1" applyBorder="1" applyAlignment="1">
      <alignment horizontal="justify" vertical="center" wrapText="1"/>
    </xf>
    <xf numFmtId="3" fontId="3" fillId="0" borderId="6" xfId="0" applyNumberFormat="1" applyFont="1" applyBorder="1" applyAlignment="1">
      <alignment horizontal="right" vertical="center"/>
    </xf>
    <xf numFmtId="0" fontId="3" fillId="0" borderId="6" xfId="0" applyFont="1" applyBorder="1" applyAlignment="1">
      <alignment horizontal="left" vertical="center" wrapText="1"/>
    </xf>
    <xf numFmtId="0" fontId="2" fillId="0" borderId="6" xfId="0" applyFont="1" applyBorder="1" applyAlignment="1">
      <alignment horizontal="justify" vertical="center" wrapText="1"/>
    </xf>
    <xf numFmtId="0" fontId="5" fillId="2" borderId="6" xfId="0" applyFont="1" applyFill="1" applyBorder="1" applyAlignment="1">
      <alignment horizontal="left" vertical="center" wrapText="1"/>
    </xf>
    <xf numFmtId="0" fontId="6" fillId="2" borderId="3" xfId="1" applyFont="1" applyFill="1" applyBorder="1" applyAlignment="1">
      <alignment horizontal="justify" vertical="center" wrapText="1"/>
    </xf>
    <xf numFmtId="0" fontId="5" fillId="2" borderId="6" xfId="0" applyFont="1" applyFill="1" applyBorder="1" applyAlignment="1">
      <alignment horizontal="center" vertical="center"/>
    </xf>
    <xf numFmtId="0" fontId="2" fillId="0" borderId="3" xfId="0" applyFont="1" applyBorder="1" applyAlignment="1">
      <alignment horizontal="justify" vertical="center" wrapText="1"/>
    </xf>
    <xf numFmtId="0" fontId="2" fillId="0" borderId="6" xfId="0" applyFont="1" applyBorder="1" applyAlignment="1">
      <alignment horizontal="left" vertical="center" wrapText="1"/>
    </xf>
    <xf numFmtId="0" fontId="3" fillId="0" borderId="6" xfId="0" applyFont="1" applyBorder="1" applyAlignment="1">
      <alignment horizontal="center" vertical="center"/>
    </xf>
    <xf numFmtId="0" fontId="2" fillId="0" borderId="6" xfId="0" applyFont="1" applyBorder="1" applyAlignment="1">
      <alignment horizontal="right" vertical="center" wrapText="1"/>
    </xf>
    <xf numFmtId="0" fontId="2" fillId="0" borderId="6" xfId="0" applyFont="1" applyBorder="1" applyAlignment="1">
      <alignment horizontal="right" vertical="center"/>
    </xf>
    <xf numFmtId="0" fontId="3" fillId="3" borderId="6" xfId="0" applyFont="1" applyFill="1" applyBorder="1" applyAlignment="1">
      <alignment horizontal="right" vertical="center" wrapText="1"/>
    </xf>
    <xf numFmtId="3" fontId="5" fillId="2" borderId="6" xfId="0" applyNumberFormat="1" applyFont="1" applyFill="1" applyBorder="1" applyAlignment="1">
      <alignment horizontal="justify" vertical="center" wrapText="1"/>
    </xf>
    <xf numFmtId="3" fontId="5" fillId="2" borderId="6" xfId="0" applyNumberFormat="1" applyFont="1" applyFill="1" applyBorder="1" applyAlignment="1">
      <alignment horizontal="left" vertical="center" wrapText="1"/>
    </xf>
    <xf numFmtId="0" fontId="5" fillId="4" borderId="0" xfId="0" applyFont="1" applyFill="1" applyBorder="1" applyAlignment="1">
      <alignment vertical="center" wrapText="1"/>
    </xf>
    <xf numFmtId="0" fontId="2" fillId="4" borderId="0" xfId="0" applyFont="1" applyFill="1" applyAlignment="1">
      <alignment vertical="center"/>
    </xf>
    <xf numFmtId="3" fontId="5" fillId="4" borderId="0" xfId="0" applyNumberFormat="1" applyFont="1" applyFill="1" applyBorder="1" applyAlignment="1">
      <alignment vertical="center"/>
    </xf>
    <xf numFmtId="3" fontId="3" fillId="4" borderId="0" xfId="0" applyNumberFormat="1"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2" fillId="4" borderId="0" xfId="0" applyFont="1" applyFill="1"/>
    <xf numFmtId="0" fontId="5" fillId="0" borderId="0" xfId="0" applyFont="1" applyFill="1" applyBorder="1" applyAlignment="1">
      <alignment vertical="center" wrapText="1"/>
    </xf>
    <xf numFmtId="0" fontId="2" fillId="0" borderId="0" xfId="0" applyFont="1" applyFill="1" applyAlignment="1"/>
    <xf numFmtId="0" fontId="5" fillId="0" borderId="0" xfId="0" applyFont="1" applyFill="1" applyBorder="1" applyAlignment="1">
      <alignment horizontal="center" wrapText="1"/>
    </xf>
    <xf numFmtId="0" fontId="4" fillId="0" borderId="0" xfId="0" applyFont="1" applyFill="1" applyAlignment="1">
      <alignment horizontal="center"/>
    </xf>
    <xf numFmtId="3" fontId="3" fillId="0" borderId="0" xfId="0" applyNumberFormat="1" applyFont="1" applyFill="1" applyBorder="1" applyAlignment="1">
      <alignment vertical="center"/>
    </xf>
    <xf numFmtId="3" fontId="2" fillId="0" borderId="0" xfId="0" applyNumberFormat="1" applyFont="1" applyFill="1" applyAlignment="1">
      <alignment vertical="center"/>
    </xf>
    <xf numFmtId="3" fontId="4" fillId="0" borderId="0" xfId="0" applyNumberFormat="1" applyFont="1" applyFill="1" applyAlignment="1"/>
    <xf numFmtId="9" fontId="2" fillId="0" borderId="0" xfId="0" applyNumberFormat="1" applyFont="1" applyFill="1" applyAlignment="1"/>
    <xf numFmtId="9" fontId="4" fillId="0" borderId="0" xfId="0" applyNumberFormat="1" applyFont="1" applyFill="1" applyAlignment="1"/>
    <xf numFmtId="0" fontId="9" fillId="0" borderId="12" xfId="0" applyFont="1" applyBorder="1"/>
    <xf numFmtId="0" fontId="9" fillId="0" borderId="12" xfId="0" applyFont="1" applyFill="1" applyBorder="1"/>
    <xf numFmtId="0" fontId="9" fillId="0" borderId="0" xfId="0" applyFont="1"/>
    <xf numFmtId="0" fontId="9" fillId="0" borderId="12" xfId="0" applyFont="1" applyFill="1" applyBorder="1" applyAlignment="1">
      <alignment horizontal="center"/>
    </xf>
    <xf numFmtId="0" fontId="9" fillId="0" borderId="0" xfId="0" applyFont="1" applyAlignment="1">
      <alignment wrapText="1"/>
    </xf>
    <xf numFmtId="0" fontId="9" fillId="0" borderId="0" xfId="0" applyFont="1" applyFill="1"/>
    <xf numFmtId="0" fontId="10" fillId="0" borderId="12" xfId="0" applyFont="1" applyBorder="1"/>
    <xf numFmtId="0" fontId="9" fillId="0" borderId="12" xfId="0" applyFont="1" applyBorder="1" applyAlignment="1">
      <alignment horizontal="center"/>
    </xf>
    <xf numFmtId="0" fontId="11" fillId="0" borderId="12" xfId="0" applyFont="1" applyBorder="1"/>
    <xf numFmtId="0" fontId="11" fillId="0" borderId="12" xfId="0" applyFont="1" applyBorder="1" applyAlignment="1">
      <alignment horizontal="center"/>
    </xf>
    <xf numFmtId="3" fontId="9" fillId="0" borderId="12" xfId="0" applyNumberFormat="1" applyFont="1" applyBorder="1" applyAlignment="1">
      <alignment horizontal="center"/>
    </xf>
    <xf numFmtId="9" fontId="9" fillId="0" borderId="12" xfId="0" applyNumberFormat="1" applyFont="1" applyBorder="1" applyAlignment="1">
      <alignment horizontal="center"/>
    </xf>
    <xf numFmtId="3" fontId="11" fillId="0" borderId="12" xfId="0" applyNumberFormat="1" applyFont="1" applyBorder="1" applyAlignment="1">
      <alignment horizontal="center"/>
    </xf>
    <xf numFmtId="0" fontId="11" fillId="0" borderId="0" xfId="0" applyFont="1"/>
    <xf numFmtId="3" fontId="12" fillId="0" borderId="12" xfId="0" applyNumberFormat="1" applyFont="1" applyBorder="1" applyAlignment="1">
      <alignment horizontal="center"/>
    </xf>
    <xf numFmtId="3" fontId="13" fillId="0" borderId="0" xfId="0" applyNumberFormat="1" applyFont="1" applyAlignment="1">
      <alignment horizontal="center"/>
    </xf>
    <xf numFmtId="0" fontId="13" fillId="0" borderId="0" xfId="0" applyFont="1"/>
    <xf numFmtId="0" fontId="1" fillId="0" borderId="0" xfId="1"/>
    <xf numFmtId="0" fontId="14" fillId="0" borderId="12" xfId="0" applyFont="1" applyBorder="1"/>
    <xf numFmtId="0" fontId="14" fillId="0" borderId="12" xfId="0" applyFont="1" applyBorder="1" applyAlignment="1">
      <alignment wrapText="1"/>
    </xf>
    <xf numFmtId="3" fontId="15" fillId="0" borderId="12" xfId="0" applyNumberFormat="1" applyFont="1" applyBorder="1"/>
    <xf numFmtId="3" fontId="14" fillId="0" borderId="12" xfId="0" applyNumberFormat="1" applyFont="1" applyBorder="1"/>
    <xf numFmtId="3" fontId="14" fillId="0" borderId="12" xfId="0" applyNumberFormat="1" applyFont="1" applyBorder="1" applyAlignment="1">
      <alignment horizontal="center" wrapText="1"/>
    </xf>
    <xf numFmtId="0" fontId="15" fillId="0" borderId="12" xfId="0" applyFont="1" applyBorder="1"/>
    <xf numFmtId="0" fontId="16" fillId="0" borderId="12" xfId="0" applyFont="1" applyBorder="1" applyAlignment="1">
      <alignment horizontal="center" wrapText="1"/>
    </xf>
    <xf numFmtId="3" fontId="15" fillId="0" borderId="12" xfId="0" applyNumberFormat="1" applyFont="1" applyBorder="1" applyAlignment="1">
      <alignment horizontal="center" wrapText="1"/>
    </xf>
    <xf numFmtId="3" fontId="15" fillId="0" borderId="12" xfId="0" applyNumberFormat="1" applyFont="1" applyBorder="1" applyAlignment="1">
      <alignment horizontal="right"/>
    </xf>
    <xf numFmtId="0" fontId="16" fillId="0" borderId="0" xfId="0" applyFont="1"/>
    <xf numFmtId="0" fontId="17" fillId="0" borderId="0" xfId="0" applyFont="1" applyAlignment="1">
      <alignment wrapText="1"/>
    </xf>
    <xf numFmtId="0" fontId="17" fillId="0" borderId="12" xfId="0" applyFont="1" applyBorder="1"/>
    <xf numFmtId="0" fontId="17" fillId="0" borderId="12" xfId="0" applyFont="1" applyBorder="1" applyAlignment="1">
      <alignment wrapText="1"/>
    </xf>
    <xf numFmtId="0" fontId="16" fillId="0" borderId="12" xfId="0" applyFont="1" applyBorder="1"/>
    <xf numFmtId="0" fontId="16" fillId="0" borderId="12" xfId="0" applyFont="1" applyBorder="1" applyAlignment="1">
      <alignment wrapText="1"/>
    </xf>
    <xf numFmtId="3" fontId="16" fillId="0" borderId="12" xfId="0" applyNumberFormat="1" applyFont="1" applyBorder="1" applyAlignment="1">
      <alignment horizontal="center"/>
    </xf>
    <xf numFmtId="14" fontId="16" fillId="0" borderId="12" xfId="0" applyNumberFormat="1" applyFont="1" applyBorder="1"/>
    <xf numFmtId="3" fontId="16" fillId="0" borderId="12" xfId="0" applyNumberFormat="1" applyFont="1" applyBorder="1" applyAlignment="1">
      <alignment horizontal="center" vertical="center"/>
    </xf>
    <xf numFmtId="0" fontId="16" fillId="0" borderId="12" xfId="0" applyFont="1" applyBorder="1" applyAlignment="1">
      <alignment horizontal="right" wrapText="1"/>
    </xf>
    <xf numFmtId="3" fontId="17" fillId="0" borderId="12" xfId="0" applyNumberFormat="1" applyFont="1" applyBorder="1" applyAlignment="1">
      <alignment horizontal="center"/>
    </xf>
    <xf numFmtId="0" fontId="9" fillId="0" borderId="0" xfId="0" applyFont="1" applyAlignment="1">
      <alignment horizontal="center"/>
    </xf>
    <xf numFmtId="3" fontId="16" fillId="0" borderId="13" xfId="0" applyNumberFormat="1" applyFont="1" applyBorder="1" applyAlignment="1">
      <alignment horizontal="center" vertical="center"/>
    </xf>
    <xf numFmtId="3" fontId="16" fillId="0" borderId="15" xfId="0" applyNumberFormat="1" applyFont="1" applyBorder="1" applyAlignment="1">
      <alignment horizontal="center" vertical="center"/>
    </xf>
    <xf numFmtId="3" fontId="16" fillId="0" borderId="1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rahandusministeerium.ee/en/state-budget-and-economy"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3931C-324E-4841-BF39-3F81847168F1}">
  <dimension ref="A1:D20"/>
  <sheetViews>
    <sheetView tabSelected="1" topLeftCell="B1" workbookViewId="0">
      <selection activeCell="B20" sqref="B20"/>
    </sheetView>
  </sheetViews>
  <sheetFormatPr defaultRowHeight="15.75" x14ac:dyDescent="0.25"/>
  <cols>
    <col min="1" max="1" width="10.42578125" style="56" hidden="1" customWidth="1"/>
    <col min="2" max="2" width="15.28515625" style="56" customWidth="1"/>
    <col min="3" max="3" width="39.7109375" style="56" customWidth="1"/>
    <col min="4" max="4" width="21" style="58" customWidth="1"/>
    <col min="5" max="16384" width="9.140625" style="56"/>
  </cols>
  <sheetData>
    <row r="1" spans="1:4" ht="31.5" x14ac:dyDescent="0.25">
      <c r="A1" s="60" t="s">
        <v>56</v>
      </c>
      <c r="B1" s="72" t="s">
        <v>140</v>
      </c>
      <c r="C1" s="72" t="s">
        <v>210</v>
      </c>
      <c r="D1" s="73" t="s">
        <v>211</v>
      </c>
    </row>
    <row r="2" spans="1:4" x14ac:dyDescent="0.25">
      <c r="A2" s="61">
        <v>1</v>
      </c>
      <c r="B2" s="74" t="s">
        <v>112</v>
      </c>
      <c r="C2" s="75" t="s">
        <v>141</v>
      </c>
      <c r="D2" s="76">
        <v>100</v>
      </c>
    </row>
    <row r="3" spans="1:4" x14ac:dyDescent="0.25">
      <c r="A3" s="61"/>
      <c r="B3" s="77"/>
      <c r="C3" s="77" t="s">
        <v>142</v>
      </c>
      <c r="D3" s="78">
        <v>190</v>
      </c>
    </row>
    <row r="4" spans="1:4" x14ac:dyDescent="0.25">
      <c r="A4" s="61">
        <v>2</v>
      </c>
      <c r="B4" s="74" t="s">
        <v>113</v>
      </c>
      <c r="C4" s="75" t="s">
        <v>143</v>
      </c>
      <c r="D4" s="76">
        <v>50</v>
      </c>
    </row>
    <row r="5" spans="1:4" x14ac:dyDescent="0.25">
      <c r="A5" s="61"/>
      <c r="B5" s="74" t="s">
        <v>120</v>
      </c>
      <c r="C5" s="74" t="s">
        <v>144</v>
      </c>
      <c r="D5" s="79">
        <v>60</v>
      </c>
    </row>
    <row r="6" spans="1:4" x14ac:dyDescent="0.25">
      <c r="A6" s="61">
        <v>3</v>
      </c>
      <c r="B6" s="74" t="s">
        <v>145</v>
      </c>
      <c r="C6" s="75" t="s">
        <v>146</v>
      </c>
      <c r="D6" s="76">
        <v>150</v>
      </c>
    </row>
    <row r="7" spans="1:4" x14ac:dyDescent="0.25">
      <c r="A7" s="61">
        <v>4</v>
      </c>
      <c r="B7" s="74" t="s">
        <v>147</v>
      </c>
      <c r="C7" s="75" t="s">
        <v>148</v>
      </c>
      <c r="D7" s="76">
        <v>250</v>
      </c>
    </row>
    <row r="8" spans="1:4" x14ac:dyDescent="0.25">
      <c r="A8" s="61"/>
      <c r="B8" s="74" t="s">
        <v>104</v>
      </c>
      <c r="C8" s="74" t="s">
        <v>149</v>
      </c>
      <c r="D8" s="79">
        <v>40</v>
      </c>
    </row>
    <row r="9" spans="1:4" x14ac:dyDescent="0.25">
      <c r="A9" s="61"/>
      <c r="B9" s="74" t="s">
        <v>150</v>
      </c>
      <c r="C9" s="74" t="s">
        <v>151</v>
      </c>
      <c r="D9" s="79">
        <v>120</v>
      </c>
    </row>
    <row r="10" spans="1:4" x14ac:dyDescent="0.25">
      <c r="A10" s="61"/>
      <c r="B10" s="74" t="s">
        <v>134</v>
      </c>
      <c r="C10" s="74" t="s">
        <v>152</v>
      </c>
      <c r="D10" s="79">
        <v>70</v>
      </c>
    </row>
    <row r="11" spans="1:4" x14ac:dyDescent="0.25">
      <c r="A11" s="61"/>
      <c r="B11" s="74" t="s">
        <v>153</v>
      </c>
      <c r="C11" s="74" t="s">
        <v>154</v>
      </c>
      <c r="D11" s="79">
        <v>90</v>
      </c>
    </row>
    <row r="12" spans="1:4" x14ac:dyDescent="0.25">
      <c r="A12" s="61">
        <v>5</v>
      </c>
      <c r="B12" s="74" t="s">
        <v>155</v>
      </c>
      <c r="C12" s="75" t="s">
        <v>156</v>
      </c>
      <c r="D12" s="76">
        <f>280+70</f>
        <v>350</v>
      </c>
    </row>
    <row r="13" spans="1:4" x14ac:dyDescent="0.25">
      <c r="A13" s="61"/>
      <c r="B13" s="74" t="s">
        <v>157</v>
      </c>
      <c r="C13" s="74" t="s">
        <v>158</v>
      </c>
      <c r="D13" s="79">
        <v>100</v>
      </c>
    </row>
    <row r="14" spans="1:4" x14ac:dyDescent="0.25">
      <c r="A14" s="61"/>
      <c r="B14" s="74" t="s">
        <v>159</v>
      </c>
      <c r="C14" s="74" t="s">
        <v>160</v>
      </c>
      <c r="D14" s="79">
        <v>350</v>
      </c>
    </row>
    <row r="15" spans="1:4" x14ac:dyDescent="0.25">
      <c r="A15" s="61">
        <v>6</v>
      </c>
      <c r="B15" s="74" t="s">
        <v>161</v>
      </c>
      <c r="C15" s="75" t="s">
        <v>162</v>
      </c>
      <c r="D15" s="76">
        <v>280</v>
      </c>
    </row>
    <row r="16" spans="1:4" x14ac:dyDescent="0.25">
      <c r="A16" s="61"/>
      <c r="B16" s="74" t="s">
        <v>163</v>
      </c>
      <c r="C16" s="74" t="s">
        <v>164</v>
      </c>
      <c r="D16" s="79">
        <v>500</v>
      </c>
    </row>
    <row r="17" spans="1:4" x14ac:dyDescent="0.25">
      <c r="A17" s="61">
        <v>7</v>
      </c>
      <c r="B17" s="74" t="s">
        <v>165</v>
      </c>
      <c r="C17" s="75" t="s">
        <v>166</v>
      </c>
      <c r="D17" s="76">
        <v>200</v>
      </c>
    </row>
    <row r="18" spans="1:4" x14ac:dyDescent="0.25">
      <c r="A18" s="61">
        <v>8</v>
      </c>
      <c r="B18" s="74" t="s">
        <v>167</v>
      </c>
      <c r="C18" s="75" t="s">
        <v>168</v>
      </c>
      <c r="D18" s="76">
        <v>115</v>
      </c>
    </row>
    <row r="19" spans="1:4" x14ac:dyDescent="0.25">
      <c r="A19" s="61"/>
      <c r="B19" s="74" t="s">
        <v>169</v>
      </c>
      <c r="C19" s="74" t="s">
        <v>170</v>
      </c>
      <c r="D19" s="79">
        <v>180</v>
      </c>
    </row>
    <row r="20" spans="1:4" x14ac:dyDescent="0.25">
      <c r="A20" s="54"/>
      <c r="B20" s="74"/>
      <c r="C20" s="80" t="s">
        <v>9</v>
      </c>
      <c r="D20" s="76">
        <f>SUM(D2:D19)</f>
        <v>3195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A1D26-8862-43DB-B9D6-AD13993EDF5B}">
  <sheetPr filterMode="1"/>
  <dimension ref="A1:E52"/>
  <sheetViews>
    <sheetView workbookViewId="0">
      <selection activeCell="D15" sqref="D15:D17"/>
    </sheetView>
  </sheetViews>
  <sheetFormatPr defaultRowHeight="15.75" x14ac:dyDescent="0.25"/>
  <cols>
    <col min="1" max="1" width="5.28515625" style="56" bestFit="1" customWidth="1"/>
    <col min="2" max="2" width="80.7109375" style="58" customWidth="1"/>
    <col min="3" max="3" width="27.85546875" style="59" hidden="1" customWidth="1"/>
    <col min="4" max="4" width="17.5703125" style="56" customWidth="1"/>
    <col min="5" max="16384" width="9.140625" style="56"/>
  </cols>
  <sheetData>
    <row r="1" spans="1:5" x14ac:dyDescent="0.25">
      <c r="A1" s="81"/>
      <c r="B1" s="82" t="s">
        <v>206</v>
      </c>
      <c r="D1" s="81"/>
    </row>
    <row r="2" spans="1:5" x14ac:dyDescent="0.25">
      <c r="A2" s="83" t="s">
        <v>138</v>
      </c>
      <c r="B2" s="84" t="s">
        <v>212</v>
      </c>
      <c r="C2" s="55" t="s">
        <v>176</v>
      </c>
      <c r="D2" s="83" t="s">
        <v>205</v>
      </c>
    </row>
    <row r="3" spans="1:5" s="1" customFormat="1" ht="12.75" hidden="1" x14ac:dyDescent="0.2">
      <c r="A3" s="1">
        <v>1</v>
      </c>
      <c r="B3" s="5" t="s">
        <v>69</v>
      </c>
      <c r="C3" s="44"/>
    </row>
    <row r="4" spans="1:5" s="1" customFormat="1" ht="12.75" hidden="1" x14ac:dyDescent="0.2">
      <c r="A4" s="1" t="s">
        <v>29</v>
      </c>
      <c r="B4" s="2" t="s">
        <v>57</v>
      </c>
      <c r="C4" s="44"/>
    </row>
    <row r="5" spans="1:5" s="1" customFormat="1" ht="12.75" hidden="1" x14ac:dyDescent="0.2">
      <c r="A5" s="1" t="s">
        <v>58</v>
      </c>
      <c r="B5" s="2" t="s">
        <v>63</v>
      </c>
      <c r="C5" s="44" t="s">
        <v>60</v>
      </c>
    </row>
    <row r="6" spans="1:5" s="1" customFormat="1" ht="25.5" hidden="1" x14ac:dyDescent="0.2">
      <c r="A6" s="1" t="s">
        <v>61</v>
      </c>
      <c r="B6" s="2" t="s">
        <v>70</v>
      </c>
      <c r="C6" s="44"/>
    </row>
    <row r="7" spans="1:5" s="1" customFormat="1" ht="12.75" hidden="1" x14ac:dyDescent="0.2">
      <c r="A7" s="1" t="s">
        <v>30</v>
      </c>
      <c r="B7" s="2" t="s">
        <v>71</v>
      </c>
      <c r="C7" s="44"/>
    </row>
    <row r="8" spans="1:5" s="1" customFormat="1" ht="12.75" hidden="1" x14ac:dyDescent="0.2">
      <c r="A8" s="1" t="s">
        <v>62</v>
      </c>
      <c r="B8" s="3" t="s">
        <v>63</v>
      </c>
      <c r="C8" s="44"/>
    </row>
    <row r="9" spans="1:5" s="1" customFormat="1" ht="12.75" hidden="1" x14ac:dyDescent="0.2">
      <c r="A9" s="1" t="s">
        <v>64</v>
      </c>
      <c r="B9" s="2" t="s">
        <v>65</v>
      </c>
      <c r="C9" s="44"/>
    </row>
    <row r="10" spans="1:5" s="1" customFormat="1" ht="25.5" hidden="1" x14ac:dyDescent="0.2">
      <c r="A10" s="1" t="s">
        <v>66</v>
      </c>
      <c r="B10" s="2" t="s">
        <v>67</v>
      </c>
      <c r="C10" s="44"/>
    </row>
    <row r="11" spans="1:5" s="1" customFormat="1" ht="12.75" hidden="1" x14ac:dyDescent="0.2">
      <c r="A11" s="1" t="s">
        <v>31</v>
      </c>
      <c r="B11" s="2" t="s">
        <v>68</v>
      </c>
      <c r="C11" s="44"/>
    </row>
    <row r="12" spans="1:5" s="1" customFormat="1" ht="12.75" hidden="1" x14ac:dyDescent="0.2">
      <c r="A12" s="1" t="s">
        <v>72</v>
      </c>
      <c r="B12" s="2" t="s">
        <v>73</v>
      </c>
      <c r="C12" s="44"/>
    </row>
    <row r="13" spans="1:5" s="1" customFormat="1" ht="38.25" hidden="1" x14ac:dyDescent="0.2">
      <c r="A13" s="1">
        <v>2</v>
      </c>
      <c r="B13" s="5" t="s">
        <v>74</v>
      </c>
      <c r="C13" s="44"/>
    </row>
    <row r="14" spans="1:5" s="1" customFormat="1" ht="12.75" hidden="1" x14ac:dyDescent="0.2">
      <c r="A14" s="1" t="s">
        <v>34</v>
      </c>
      <c r="B14" s="2" t="s">
        <v>75</v>
      </c>
      <c r="C14" s="44"/>
    </row>
    <row r="15" spans="1:5" x14ac:dyDescent="0.25">
      <c r="A15" s="85" t="s">
        <v>76</v>
      </c>
      <c r="B15" s="86" t="s">
        <v>77</v>
      </c>
      <c r="C15" s="57" t="s">
        <v>78</v>
      </c>
      <c r="D15" s="93">
        <f>(Finansejums_2027!Q11+Finansejums_2027!Q12)/2</f>
        <v>367971377.5</v>
      </c>
      <c r="E15" s="56" t="s">
        <v>217</v>
      </c>
    </row>
    <row r="16" spans="1:5" x14ac:dyDescent="0.25">
      <c r="A16" s="85" t="s">
        <v>79</v>
      </c>
      <c r="B16" s="86" t="s">
        <v>80</v>
      </c>
      <c r="C16" s="57" t="s">
        <v>78</v>
      </c>
      <c r="D16" s="94"/>
    </row>
    <row r="17" spans="1:4" x14ac:dyDescent="0.25">
      <c r="A17" s="85" t="s">
        <v>81</v>
      </c>
      <c r="B17" s="86" t="s">
        <v>82</v>
      </c>
      <c r="C17" s="57" t="s">
        <v>78</v>
      </c>
      <c r="D17" s="95"/>
    </row>
    <row r="18" spans="1:4" s="1" customFormat="1" ht="12.75" hidden="1" x14ac:dyDescent="0.2">
      <c r="A18" s="1" t="s">
        <v>35</v>
      </c>
      <c r="B18" s="2" t="s">
        <v>83</v>
      </c>
      <c r="C18" s="44"/>
    </row>
    <row r="19" spans="1:4" x14ac:dyDescent="0.25">
      <c r="A19" s="85" t="s">
        <v>84</v>
      </c>
      <c r="B19" s="86" t="s">
        <v>85</v>
      </c>
      <c r="C19" s="57" t="s">
        <v>78</v>
      </c>
      <c r="D19" s="93">
        <f>Finansejums_2027!Q13+Finansejums_2027!Q14</f>
        <v>288261808</v>
      </c>
    </row>
    <row r="20" spans="1:4" x14ac:dyDescent="0.25">
      <c r="A20" s="85" t="s">
        <v>87</v>
      </c>
      <c r="B20" s="86" t="s">
        <v>86</v>
      </c>
      <c r="C20" s="57" t="s">
        <v>78</v>
      </c>
      <c r="D20" s="94"/>
    </row>
    <row r="21" spans="1:4" ht="31.5" x14ac:dyDescent="0.25">
      <c r="A21" s="85" t="s">
        <v>88</v>
      </c>
      <c r="B21" s="86" t="s">
        <v>89</v>
      </c>
      <c r="C21" s="57" t="s">
        <v>78</v>
      </c>
      <c r="D21" s="95"/>
    </row>
    <row r="22" spans="1:4" s="1" customFormat="1" ht="12.75" hidden="1" x14ac:dyDescent="0.2">
      <c r="A22" s="1" t="s">
        <v>36</v>
      </c>
      <c r="B22" s="2" t="s">
        <v>90</v>
      </c>
      <c r="C22" s="44"/>
    </row>
    <row r="23" spans="1:4" x14ac:dyDescent="0.25">
      <c r="A23" s="85" t="s">
        <v>92</v>
      </c>
      <c r="B23" s="86" t="s">
        <v>91</v>
      </c>
      <c r="C23" s="57" t="s">
        <v>78</v>
      </c>
      <c r="D23" s="87">
        <f>Finansejums_2027!Q16</f>
        <v>317550000</v>
      </c>
    </row>
    <row r="24" spans="1:4" s="1" customFormat="1" ht="12.75" hidden="1" x14ac:dyDescent="0.2">
      <c r="A24" s="1">
        <v>3</v>
      </c>
      <c r="B24" s="5" t="s">
        <v>93</v>
      </c>
      <c r="C24" s="44"/>
    </row>
    <row r="25" spans="1:4" s="1" customFormat="1" ht="12.75" hidden="1" x14ac:dyDescent="0.2">
      <c r="A25" s="1" t="s">
        <v>37</v>
      </c>
      <c r="B25" s="2" t="s">
        <v>94</v>
      </c>
      <c r="C25" s="44"/>
    </row>
    <row r="26" spans="1:4" s="1" customFormat="1" ht="12.75" hidden="1" x14ac:dyDescent="0.2">
      <c r="A26" s="1" t="s">
        <v>95</v>
      </c>
      <c r="B26" s="2" t="s">
        <v>96</v>
      </c>
      <c r="C26" s="44"/>
    </row>
    <row r="27" spans="1:4" s="1" customFormat="1" ht="12.75" hidden="1" x14ac:dyDescent="0.2">
      <c r="A27" s="1" t="s">
        <v>38</v>
      </c>
      <c r="B27" s="2" t="s">
        <v>97</v>
      </c>
      <c r="C27" s="44"/>
    </row>
    <row r="28" spans="1:4" ht="31.5" x14ac:dyDescent="0.25">
      <c r="A28" s="85" t="s">
        <v>98</v>
      </c>
      <c r="B28" s="86" t="s">
        <v>99</v>
      </c>
      <c r="C28" s="57" t="s">
        <v>78</v>
      </c>
      <c r="D28" s="93">
        <f>Finansejums_2027!Q20+Finansejums_2027!Q21</f>
        <v>744521223</v>
      </c>
    </row>
    <row r="29" spans="1:4" ht="30" customHeight="1" x14ac:dyDescent="0.25">
      <c r="A29" s="85" t="s">
        <v>100</v>
      </c>
      <c r="B29" s="86" t="s">
        <v>101</v>
      </c>
      <c r="C29" s="57" t="s">
        <v>78</v>
      </c>
      <c r="D29" s="95"/>
    </row>
    <row r="30" spans="1:4" s="1" customFormat="1" ht="12.75" hidden="1" x14ac:dyDescent="0.2">
      <c r="A30" s="1">
        <v>4</v>
      </c>
      <c r="B30" s="5" t="s">
        <v>102</v>
      </c>
      <c r="C30" s="44"/>
    </row>
    <row r="31" spans="1:4" s="1" customFormat="1" ht="12.75" hidden="1" x14ac:dyDescent="0.2">
      <c r="A31" s="1" t="s">
        <v>40</v>
      </c>
      <c r="B31" s="2" t="s">
        <v>103</v>
      </c>
      <c r="C31" s="44"/>
    </row>
    <row r="32" spans="1:4" x14ac:dyDescent="0.25">
      <c r="A32" s="85" t="s">
        <v>104</v>
      </c>
      <c r="B32" s="86" t="s">
        <v>105</v>
      </c>
      <c r="C32" s="57" t="s">
        <v>78</v>
      </c>
      <c r="D32" s="87">
        <f>Finansejums_2027!Q24</f>
        <v>322877880</v>
      </c>
    </row>
    <row r="33" spans="1:4" s="1" customFormat="1" ht="25.5" hidden="1" x14ac:dyDescent="0.2">
      <c r="A33" s="1" t="s">
        <v>106</v>
      </c>
      <c r="B33" s="2" t="s">
        <v>107</v>
      </c>
      <c r="C33" s="44"/>
    </row>
    <row r="34" spans="1:4" s="1" customFormat="1" ht="51" hidden="1" x14ac:dyDescent="0.2">
      <c r="A34" s="1" t="s">
        <v>109</v>
      </c>
      <c r="B34" s="2" t="s">
        <v>108</v>
      </c>
      <c r="C34" s="44"/>
    </row>
    <row r="35" spans="1:4" s="1" customFormat="1" ht="12.75" hidden="1" x14ac:dyDescent="0.2">
      <c r="A35" s="1" t="s">
        <v>42</v>
      </c>
      <c r="B35" s="2" t="s">
        <v>110</v>
      </c>
      <c r="C35" s="44"/>
    </row>
    <row r="36" spans="1:4" ht="47.25" x14ac:dyDescent="0.25">
      <c r="A36" s="85" t="s">
        <v>112</v>
      </c>
      <c r="B36" s="86" t="s">
        <v>111</v>
      </c>
      <c r="C36" s="57" t="s">
        <v>78</v>
      </c>
      <c r="D36" s="87">
        <f>Finansejums_2027!Q26</f>
        <v>143493667</v>
      </c>
    </row>
    <row r="37" spans="1:4" s="1" customFormat="1" ht="25.5" hidden="1" x14ac:dyDescent="0.2">
      <c r="A37" s="1" t="s">
        <v>113</v>
      </c>
      <c r="B37" s="2" t="s">
        <v>114</v>
      </c>
      <c r="C37" s="44"/>
    </row>
    <row r="38" spans="1:4" s="1" customFormat="1" ht="51" hidden="1" x14ac:dyDescent="0.2">
      <c r="A38" s="1" t="s">
        <v>115</v>
      </c>
      <c r="B38" s="2" t="s">
        <v>116</v>
      </c>
      <c r="C38" s="44"/>
    </row>
    <row r="39" spans="1:4" s="1" customFormat="1" ht="51" hidden="1" x14ac:dyDescent="0.2">
      <c r="A39" s="1" t="s">
        <v>117</v>
      </c>
      <c r="B39" s="2" t="s">
        <v>118</v>
      </c>
      <c r="C39" s="44"/>
    </row>
    <row r="40" spans="1:4" s="1" customFormat="1" ht="12.75" hidden="1" x14ac:dyDescent="0.2">
      <c r="A40" s="1" t="s">
        <v>43</v>
      </c>
      <c r="B40" s="2" t="s">
        <v>121</v>
      </c>
      <c r="C40" s="44"/>
    </row>
    <row r="41" spans="1:4" ht="47.25" customHeight="1" x14ac:dyDescent="0.25">
      <c r="A41" s="88" t="s">
        <v>120</v>
      </c>
      <c r="B41" s="86" t="s">
        <v>119</v>
      </c>
      <c r="C41" s="57" t="s">
        <v>78</v>
      </c>
      <c r="D41" s="93">
        <f>Finansejums_2027!Q28</f>
        <v>160384500</v>
      </c>
    </row>
    <row r="42" spans="1:4" ht="31.5" x14ac:dyDescent="0.25">
      <c r="A42" s="85" t="s">
        <v>122</v>
      </c>
      <c r="B42" s="86" t="s">
        <v>123</v>
      </c>
      <c r="C42" s="57" t="s">
        <v>78</v>
      </c>
      <c r="D42" s="95"/>
    </row>
    <row r="43" spans="1:4" s="1" customFormat="1" ht="38.25" hidden="1" x14ac:dyDescent="0.2">
      <c r="A43" s="1" t="s">
        <v>124</v>
      </c>
      <c r="B43" s="2" t="s">
        <v>125</v>
      </c>
      <c r="C43" s="44"/>
    </row>
    <row r="44" spans="1:4" s="1" customFormat="1" ht="25.5" hidden="1" x14ac:dyDescent="0.2">
      <c r="A44" s="1" t="s">
        <v>126</v>
      </c>
      <c r="B44" s="2" t="s">
        <v>127</v>
      </c>
      <c r="C44" s="44"/>
    </row>
    <row r="45" spans="1:4" s="1" customFormat="1" ht="51" hidden="1" x14ac:dyDescent="0.2">
      <c r="A45" s="1" t="s">
        <v>128</v>
      </c>
      <c r="B45" s="2" t="s">
        <v>129</v>
      </c>
      <c r="C45" s="44"/>
    </row>
    <row r="46" spans="1:4" s="1" customFormat="1" ht="25.5" hidden="1" x14ac:dyDescent="0.2">
      <c r="A46" s="1" t="s">
        <v>130</v>
      </c>
      <c r="B46" s="4" t="s">
        <v>131</v>
      </c>
      <c r="C46" s="44"/>
    </row>
    <row r="47" spans="1:4" s="1" customFormat="1" ht="12.75" hidden="1" x14ac:dyDescent="0.2">
      <c r="A47" s="1">
        <v>5</v>
      </c>
      <c r="B47" s="5" t="s">
        <v>132</v>
      </c>
      <c r="C47" s="44"/>
    </row>
    <row r="48" spans="1:4" s="1" customFormat="1" ht="12.75" hidden="1" x14ac:dyDescent="0.2">
      <c r="A48" s="1" t="s">
        <v>44</v>
      </c>
      <c r="B48" s="2" t="s">
        <v>133</v>
      </c>
      <c r="C48" s="44"/>
    </row>
    <row r="49" spans="1:4" ht="31.5" x14ac:dyDescent="0.25">
      <c r="A49" s="85" t="s">
        <v>134</v>
      </c>
      <c r="B49" s="86" t="s">
        <v>135</v>
      </c>
      <c r="C49" s="57" t="s">
        <v>78</v>
      </c>
      <c r="D49" s="89">
        <f>Finansejums_2027!Q31</f>
        <v>211853877</v>
      </c>
    </row>
    <row r="50" spans="1:4" s="1" customFormat="1" ht="12.75" hidden="1" x14ac:dyDescent="0.2">
      <c r="A50" s="1" t="s">
        <v>49</v>
      </c>
      <c r="B50" s="5" t="s">
        <v>139</v>
      </c>
      <c r="C50" s="44"/>
    </row>
    <row r="51" spans="1:4" s="1" customFormat="1" ht="25.5" hidden="1" x14ac:dyDescent="0.2">
      <c r="A51" s="1" t="s">
        <v>136</v>
      </c>
      <c r="B51" s="2" t="s">
        <v>137</v>
      </c>
      <c r="C51" s="44"/>
    </row>
    <row r="52" spans="1:4" x14ac:dyDescent="0.25">
      <c r="A52" s="85"/>
      <c r="B52" s="90" t="s">
        <v>9</v>
      </c>
      <c r="C52" s="59" t="s">
        <v>9</v>
      </c>
      <c r="D52" s="91">
        <f>SUBTOTAL(9,D15:D51)</f>
        <v>2556914332.5</v>
      </c>
    </row>
  </sheetData>
  <autoFilter ref="A2:C51" xr:uid="{36751C71-0A60-4AB8-9532-B3FE44CFA0C2}">
    <filterColumn colId="2">
      <filters>
        <filter val="X"/>
      </filters>
    </filterColumn>
  </autoFilter>
  <mergeCells count="4">
    <mergeCell ref="D15:D17"/>
    <mergeCell ref="D19:D21"/>
    <mergeCell ref="D28:D29"/>
    <mergeCell ref="D41:D42"/>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8D11-1F5E-40C5-8DEA-1F008FECE694}">
  <sheetPr filterMode="1"/>
  <dimension ref="A1:Q45"/>
  <sheetViews>
    <sheetView workbookViewId="0">
      <selection activeCell="P44" sqref="P44"/>
    </sheetView>
  </sheetViews>
  <sheetFormatPr defaultRowHeight="12.75" x14ac:dyDescent="0.2"/>
  <cols>
    <col min="1" max="1" width="2.7109375" style="1" customWidth="1"/>
    <col min="2" max="2" width="4.140625" style="1" customWidth="1"/>
    <col min="3" max="3" width="2.5703125" style="1" customWidth="1"/>
    <col min="4" max="4" width="3.7109375" style="1" customWidth="1"/>
    <col min="5" max="5" width="5.42578125" style="1" customWidth="1"/>
    <col min="6" max="6" width="6.7109375" style="1" customWidth="1"/>
    <col min="7" max="7" width="11" style="1" customWidth="1"/>
    <col min="8" max="8" width="12.28515625" style="1" bestFit="1" customWidth="1"/>
    <col min="9" max="9" width="10.85546875" style="1" customWidth="1"/>
    <col min="10" max="10" width="10.28515625" style="1" customWidth="1"/>
    <col min="11" max="13" width="10.85546875" style="1" bestFit="1" customWidth="1"/>
    <col min="14" max="15" width="12.28515625" style="1" bestFit="1" customWidth="1"/>
    <col min="16" max="16" width="12" style="46" customWidth="1"/>
    <col min="17" max="17" width="12.85546875" style="46" customWidth="1"/>
    <col min="18" max="16384" width="9.140625" style="1"/>
  </cols>
  <sheetData>
    <row r="1" spans="1:17" ht="26.25" customHeight="1" thickBot="1" x14ac:dyDescent="0.25">
      <c r="A1" s="96" t="s">
        <v>0</v>
      </c>
      <c r="B1" s="96" t="s">
        <v>1</v>
      </c>
      <c r="C1" s="6"/>
      <c r="D1" s="99" t="s">
        <v>2</v>
      </c>
      <c r="E1" s="99" t="s">
        <v>3</v>
      </c>
      <c r="F1" s="99" t="s">
        <v>4</v>
      </c>
      <c r="G1" s="96" t="s">
        <v>5</v>
      </c>
      <c r="H1" s="102" t="s">
        <v>6</v>
      </c>
      <c r="I1" s="103"/>
      <c r="J1" s="104"/>
      <c r="K1" s="96" t="s">
        <v>7</v>
      </c>
      <c r="L1" s="108" t="s">
        <v>8</v>
      </c>
      <c r="M1" s="109"/>
      <c r="N1" s="96" t="s">
        <v>9</v>
      </c>
      <c r="O1" s="96" t="s">
        <v>10</v>
      </c>
      <c r="P1" s="45"/>
    </row>
    <row r="2" spans="1:17" ht="13.5" thickBot="1" x14ac:dyDescent="0.25">
      <c r="A2" s="97"/>
      <c r="B2" s="97"/>
      <c r="C2" s="7"/>
      <c r="D2" s="100"/>
      <c r="E2" s="100"/>
      <c r="F2" s="100"/>
      <c r="G2" s="97"/>
      <c r="H2" s="105"/>
      <c r="I2" s="106"/>
      <c r="J2" s="107"/>
      <c r="K2" s="98"/>
      <c r="L2" s="8" t="s">
        <v>11</v>
      </c>
      <c r="M2" s="8" t="s">
        <v>12</v>
      </c>
      <c r="N2" s="98"/>
      <c r="O2" s="98"/>
      <c r="P2" s="45"/>
    </row>
    <row r="3" spans="1:17" ht="102.75" thickBot="1" x14ac:dyDescent="0.25">
      <c r="A3" s="97"/>
      <c r="B3" s="97"/>
      <c r="C3" s="7" t="s">
        <v>59</v>
      </c>
      <c r="D3" s="100"/>
      <c r="E3" s="100"/>
      <c r="F3" s="100"/>
      <c r="G3" s="98"/>
      <c r="H3" s="8" t="s">
        <v>13</v>
      </c>
      <c r="I3" s="8" t="s">
        <v>14</v>
      </c>
      <c r="J3" s="9" t="s">
        <v>15</v>
      </c>
      <c r="K3" s="99" t="s">
        <v>16</v>
      </c>
      <c r="L3" s="99" t="s">
        <v>17</v>
      </c>
      <c r="M3" s="99" t="s">
        <v>18</v>
      </c>
      <c r="N3" s="99" t="s">
        <v>19</v>
      </c>
      <c r="O3" s="99" t="s">
        <v>20</v>
      </c>
      <c r="P3" s="47" t="s">
        <v>174</v>
      </c>
      <c r="Q3" s="48" t="s">
        <v>171</v>
      </c>
    </row>
    <row r="4" spans="1:17" ht="26.25" hidden="1" thickBot="1" x14ac:dyDescent="0.25">
      <c r="A4" s="98"/>
      <c r="B4" s="98"/>
      <c r="C4" s="10"/>
      <c r="D4" s="101"/>
      <c r="E4" s="101"/>
      <c r="F4" s="101"/>
      <c r="G4" s="8" t="s">
        <v>21</v>
      </c>
      <c r="H4" s="8" t="s">
        <v>22</v>
      </c>
      <c r="I4" s="8" t="s">
        <v>23</v>
      </c>
      <c r="J4" s="9" t="s">
        <v>24</v>
      </c>
      <c r="K4" s="101"/>
      <c r="L4" s="101"/>
      <c r="M4" s="101"/>
      <c r="N4" s="101"/>
      <c r="O4" s="101"/>
      <c r="P4" s="38"/>
      <c r="Q4" s="39"/>
    </row>
    <row r="5" spans="1:17" ht="39" hidden="1" thickBot="1" x14ac:dyDescent="0.25">
      <c r="A5" s="11">
        <v>1</v>
      </c>
      <c r="B5" s="12" t="s">
        <v>25</v>
      </c>
      <c r="C5" s="12"/>
      <c r="D5" s="12" t="s">
        <v>26</v>
      </c>
      <c r="E5" s="12" t="s">
        <v>27</v>
      </c>
      <c r="F5" s="12" t="s">
        <v>28</v>
      </c>
      <c r="G5" s="13">
        <v>870178302</v>
      </c>
      <c r="H5" s="13">
        <v>870178302</v>
      </c>
      <c r="I5" s="13">
        <v>709565142</v>
      </c>
      <c r="J5" s="13">
        <v>25735523</v>
      </c>
      <c r="K5" s="13">
        <v>134877637</v>
      </c>
      <c r="L5" s="13">
        <v>153560877</v>
      </c>
      <c r="M5" s="13">
        <v>76780438</v>
      </c>
      <c r="N5" s="13">
        <v>76780438</v>
      </c>
      <c r="O5" s="14">
        <v>1023739179</v>
      </c>
      <c r="P5" s="40"/>
      <c r="Q5" s="39"/>
    </row>
    <row r="6" spans="1:17" ht="39" hidden="1" thickBot="1" x14ac:dyDescent="0.25">
      <c r="A6" s="15">
        <v>1</v>
      </c>
      <c r="B6" s="16" t="s">
        <v>29</v>
      </c>
      <c r="C6" s="16"/>
      <c r="D6" s="16" t="s">
        <v>26</v>
      </c>
      <c r="E6" s="16" t="s">
        <v>27</v>
      </c>
      <c r="F6" s="16" t="s">
        <v>28</v>
      </c>
      <c r="G6" s="17">
        <v>348775562</v>
      </c>
      <c r="H6" s="17">
        <v>348775562</v>
      </c>
      <c r="I6" s="18">
        <v>284400312</v>
      </c>
      <c r="J6" s="18">
        <v>10315037</v>
      </c>
      <c r="K6" s="19">
        <v>54060212</v>
      </c>
      <c r="L6" s="20">
        <v>61548629</v>
      </c>
      <c r="M6" s="20">
        <v>30774314</v>
      </c>
      <c r="N6" s="21">
        <v>30774314</v>
      </c>
      <c r="O6" s="22">
        <v>410324190</v>
      </c>
      <c r="P6" s="41"/>
      <c r="Q6" s="39"/>
    </row>
    <row r="7" spans="1:17" ht="39" hidden="1" thickBot="1" x14ac:dyDescent="0.25">
      <c r="A7" s="15">
        <v>1</v>
      </c>
      <c r="B7" s="16" t="s">
        <v>30</v>
      </c>
      <c r="C7" s="16"/>
      <c r="D7" s="16" t="s">
        <v>26</v>
      </c>
      <c r="E7" s="16" t="s">
        <v>27</v>
      </c>
      <c r="F7" s="16" t="s">
        <v>28</v>
      </c>
      <c r="G7" s="17">
        <v>369380250</v>
      </c>
      <c r="H7" s="17">
        <v>369380250</v>
      </c>
      <c r="I7" s="18">
        <v>301201890</v>
      </c>
      <c r="J7" s="18">
        <v>10924421</v>
      </c>
      <c r="K7" s="19">
        <v>57253939</v>
      </c>
      <c r="L7" s="20">
        <v>65184750</v>
      </c>
      <c r="M7" s="20">
        <v>32592375</v>
      </c>
      <c r="N7" s="21">
        <v>32592375</v>
      </c>
      <c r="O7" s="22">
        <v>434565000</v>
      </c>
      <c r="P7" s="41"/>
      <c r="Q7" s="39"/>
    </row>
    <row r="8" spans="1:17" ht="39" hidden="1" thickBot="1" x14ac:dyDescent="0.25">
      <c r="A8" s="15">
        <v>1</v>
      </c>
      <c r="B8" s="16" t="s">
        <v>31</v>
      </c>
      <c r="C8" s="16"/>
      <c r="D8" s="16" t="s">
        <v>26</v>
      </c>
      <c r="E8" s="16" t="s">
        <v>27</v>
      </c>
      <c r="F8" s="16" t="s">
        <v>28</v>
      </c>
      <c r="G8" s="17">
        <v>152022491</v>
      </c>
      <c r="H8" s="17">
        <v>152022491</v>
      </c>
      <c r="I8" s="18">
        <v>123962939</v>
      </c>
      <c r="J8" s="18">
        <v>4496065</v>
      </c>
      <c r="K8" s="19">
        <v>23563486</v>
      </c>
      <c r="L8" s="20">
        <v>26827498</v>
      </c>
      <c r="M8" s="20">
        <v>13413749</v>
      </c>
      <c r="N8" s="21">
        <v>13413749</v>
      </c>
      <c r="O8" s="22">
        <v>178849989</v>
      </c>
      <c r="P8" s="41"/>
      <c r="Q8" s="39"/>
    </row>
    <row r="9" spans="1:17" ht="39" hidden="1" thickBot="1" x14ac:dyDescent="0.25">
      <c r="A9" s="11">
        <v>2</v>
      </c>
      <c r="B9" s="12" t="s">
        <v>25</v>
      </c>
      <c r="C9" s="12"/>
      <c r="D9" s="12" t="s">
        <v>26</v>
      </c>
      <c r="E9" s="12" t="s">
        <v>27</v>
      </c>
      <c r="F9" s="23" t="s">
        <v>28</v>
      </c>
      <c r="G9" s="13">
        <v>697360183</v>
      </c>
      <c r="H9" s="13">
        <v>697360183</v>
      </c>
      <c r="I9" s="13">
        <v>568644927</v>
      </c>
      <c r="J9" s="13">
        <v>20624427</v>
      </c>
      <c r="K9" s="13">
        <v>108090828</v>
      </c>
      <c r="L9" s="13">
        <v>123063562</v>
      </c>
      <c r="M9" s="13">
        <v>61531781</v>
      </c>
      <c r="N9" s="13">
        <v>61531781</v>
      </c>
      <c r="O9" s="14">
        <v>820423744</v>
      </c>
      <c r="P9" s="40"/>
      <c r="Q9" s="39"/>
    </row>
    <row r="10" spans="1:17" ht="26.25" hidden="1" thickBot="1" x14ac:dyDescent="0.25">
      <c r="A10" s="11">
        <v>2</v>
      </c>
      <c r="B10" s="12" t="s">
        <v>25</v>
      </c>
      <c r="C10" s="12"/>
      <c r="D10" s="12" t="s">
        <v>26</v>
      </c>
      <c r="E10" s="12" t="s">
        <v>32</v>
      </c>
      <c r="F10" s="12" t="s">
        <v>33</v>
      </c>
      <c r="G10" s="13">
        <v>478826250</v>
      </c>
      <c r="H10" s="13">
        <v>478826250</v>
      </c>
      <c r="I10" s="13">
        <v>394492977</v>
      </c>
      <c r="J10" s="13">
        <v>10115205</v>
      </c>
      <c r="K10" s="13">
        <v>74218069</v>
      </c>
      <c r="L10" s="13">
        <v>84498750</v>
      </c>
      <c r="M10" s="13">
        <v>42249375</v>
      </c>
      <c r="N10" s="13">
        <v>42249375</v>
      </c>
      <c r="O10" s="14">
        <v>563325000</v>
      </c>
      <c r="P10" s="40"/>
      <c r="Q10" s="39"/>
    </row>
    <row r="11" spans="1:17" ht="39" thickBot="1" x14ac:dyDescent="0.25">
      <c r="A11" s="15">
        <v>2</v>
      </c>
      <c r="B11" s="16" t="s">
        <v>34</v>
      </c>
      <c r="C11" s="16" t="s">
        <v>78</v>
      </c>
      <c r="D11" s="16" t="s">
        <v>26</v>
      </c>
      <c r="E11" s="16" t="s">
        <v>27</v>
      </c>
      <c r="F11" s="16" t="s">
        <v>28</v>
      </c>
      <c r="G11" s="17">
        <v>588576342</v>
      </c>
      <c r="H11" s="17">
        <v>588576342</v>
      </c>
      <c r="I11" s="18">
        <v>479939864</v>
      </c>
      <c r="J11" s="18">
        <v>17407145</v>
      </c>
      <c r="K11" s="19">
        <v>91229333</v>
      </c>
      <c r="L11" s="20">
        <v>103866413</v>
      </c>
      <c r="M11" s="20">
        <v>51933207</v>
      </c>
      <c r="N11" s="24">
        <v>51933207</v>
      </c>
      <c r="O11" s="22">
        <v>692442755</v>
      </c>
      <c r="P11" s="49">
        <f t="shared" ref="P11:P16" si="0">G11</f>
        <v>588576342</v>
      </c>
      <c r="Q11" s="50">
        <f t="shared" ref="Q11:Q16" si="1">O11</f>
        <v>692442755</v>
      </c>
    </row>
    <row r="12" spans="1:17" ht="13.5" thickBot="1" x14ac:dyDescent="0.25">
      <c r="A12" s="15">
        <v>2</v>
      </c>
      <c r="B12" s="16" t="s">
        <v>34</v>
      </c>
      <c r="C12" s="16"/>
      <c r="D12" s="16" t="s">
        <v>26</v>
      </c>
      <c r="E12" s="16" t="s">
        <v>32</v>
      </c>
      <c r="F12" s="16" t="s">
        <v>33</v>
      </c>
      <c r="G12" s="17">
        <v>36975000</v>
      </c>
      <c r="H12" s="17">
        <v>36975000</v>
      </c>
      <c r="I12" s="18">
        <v>30462778</v>
      </c>
      <c r="J12" s="18">
        <v>781097</v>
      </c>
      <c r="K12" s="19">
        <v>5731125</v>
      </c>
      <c r="L12" s="20">
        <v>6525000</v>
      </c>
      <c r="M12" s="20">
        <v>3262500</v>
      </c>
      <c r="N12" s="24">
        <v>3262500</v>
      </c>
      <c r="O12" s="22">
        <v>43500000</v>
      </c>
      <c r="P12" s="49">
        <f t="shared" si="0"/>
        <v>36975000</v>
      </c>
      <c r="Q12" s="50">
        <f t="shared" si="1"/>
        <v>43500000</v>
      </c>
    </row>
    <row r="13" spans="1:17" ht="39" thickBot="1" x14ac:dyDescent="0.25">
      <c r="A13" s="15">
        <v>2</v>
      </c>
      <c r="B13" s="16" t="s">
        <v>35</v>
      </c>
      <c r="C13" s="16" t="s">
        <v>78</v>
      </c>
      <c r="D13" s="16" t="s">
        <v>26</v>
      </c>
      <c r="E13" s="25" t="s">
        <v>27</v>
      </c>
      <c r="F13" s="25" t="s">
        <v>28</v>
      </c>
      <c r="G13" s="17">
        <v>73088786</v>
      </c>
      <c r="H13" s="17">
        <v>73088786</v>
      </c>
      <c r="I13" s="18">
        <v>59598424</v>
      </c>
      <c r="J13" s="18">
        <v>2161601</v>
      </c>
      <c r="K13" s="19">
        <v>11328762</v>
      </c>
      <c r="L13" s="20">
        <v>12898021</v>
      </c>
      <c r="M13" s="20">
        <v>6449011</v>
      </c>
      <c r="N13" s="24">
        <v>6449011</v>
      </c>
      <c r="O13" s="22">
        <v>85986808</v>
      </c>
      <c r="P13" s="49">
        <f t="shared" si="0"/>
        <v>73088786</v>
      </c>
      <c r="Q13" s="50">
        <f t="shared" si="1"/>
        <v>85986808</v>
      </c>
    </row>
    <row r="14" spans="1:17" ht="13.5" thickBot="1" x14ac:dyDescent="0.25">
      <c r="A14" s="15">
        <v>2</v>
      </c>
      <c r="B14" s="16" t="s">
        <v>35</v>
      </c>
      <c r="C14" s="16"/>
      <c r="D14" s="16"/>
      <c r="E14" s="25" t="s">
        <v>32</v>
      </c>
      <c r="F14" s="16" t="s">
        <v>33</v>
      </c>
      <c r="G14" s="17">
        <v>171933750</v>
      </c>
      <c r="H14" s="17">
        <v>171933750</v>
      </c>
      <c r="I14" s="18">
        <v>141651918</v>
      </c>
      <c r="J14" s="18">
        <v>3632100</v>
      </c>
      <c r="K14" s="19">
        <v>26649731</v>
      </c>
      <c r="L14" s="20">
        <v>30341250</v>
      </c>
      <c r="M14" s="20">
        <v>15170625</v>
      </c>
      <c r="N14" s="24">
        <v>15170625</v>
      </c>
      <c r="O14" s="22">
        <v>202275000</v>
      </c>
      <c r="P14" s="49">
        <f t="shared" si="0"/>
        <v>171933750</v>
      </c>
      <c r="Q14" s="50">
        <f t="shared" si="1"/>
        <v>202275000</v>
      </c>
    </row>
    <row r="15" spans="1:17" ht="13.5" thickBot="1" x14ac:dyDescent="0.25">
      <c r="A15" s="15">
        <v>2</v>
      </c>
      <c r="B15" s="16" t="s">
        <v>36</v>
      </c>
      <c r="C15" s="16" t="s">
        <v>78</v>
      </c>
      <c r="D15" s="16" t="s">
        <v>26</v>
      </c>
      <c r="E15" s="25" t="s">
        <v>27</v>
      </c>
      <c r="F15" s="16" t="s">
        <v>33</v>
      </c>
      <c r="G15" s="17">
        <v>35695054</v>
      </c>
      <c r="H15" s="17">
        <v>35695054</v>
      </c>
      <c r="I15" s="18">
        <v>29106640</v>
      </c>
      <c r="J15" s="18">
        <v>1055681</v>
      </c>
      <c r="K15" s="19">
        <v>5532733</v>
      </c>
      <c r="L15" s="20">
        <v>6299127</v>
      </c>
      <c r="M15" s="20">
        <v>3149564</v>
      </c>
      <c r="N15" s="24">
        <v>3149564</v>
      </c>
      <c r="O15" s="22">
        <v>41994181</v>
      </c>
      <c r="P15" s="49">
        <f t="shared" si="0"/>
        <v>35695054</v>
      </c>
      <c r="Q15" s="50">
        <f t="shared" si="1"/>
        <v>41994181</v>
      </c>
    </row>
    <row r="16" spans="1:17" ht="13.5" thickBot="1" x14ac:dyDescent="0.25">
      <c r="A16" s="15">
        <v>2</v>
      </c>
      <c r="B16" s="26" t="s">
        <v>36</v>
      </c>
      <c r="C16" s="26"/>
      <c r="D16" s="16" t="s">
        <v>26</v>
      </c>
      <c r="E16" s="25" t="s">
        <v>32</v>
      </c>
      <c r="F16" s="16" t="s">
        <v>33</v>
      </c>
      <c r="G16" s="17">
        <v>269917500</v>
      </c>
      <c r="H16" s="17">
        <v>269917500</v>
      </c>
      <c r="I16" s="18">
        <v>222378280</v>
      </c>
      <c r="J16" s="18">
        <v>5702007</v>
      </c>
      <c r="K16" s="19">
        <v>41837213</v>
      </c>
      <c r="L16" s="20">
        <v>47632500</v>
      </c>
      <c r="M16" s="20">
        <v>23816250</v>
      </c>
      <c r="N16" s="24">
        <v>23816250</v>
      </c>
      <c r="O16" s="22">
        <v>317550000</v>
      </c>
      <c r="P16" s="49">
        <f t="shared" si="0"/>
        <v>269917500</v>
      </c>
      <c r="Q16" s="50">
        <f t="shared" si="1"/>
        <v>317550000</v>
      </c>
    </row>
    <row r="17" spans="1:17" ht="39" hidden="1" thickBot="1" x14ac:dyDescent="0.25">
      <c r="A17" s="11">
        <v>3</v>
      </c>
      <c r="B17" s="12" t="s">
        <v>25</v>
      </c>
      <c r="C17" s="12"/>
      <c r="D17" s="12" t="s">
        <v>26</v>
      </c>
      <c r="E17" s="27" t="s">
        <v>27</v>
      </c>
      <c r="F17" s="23" t="s">
        <v>28</v>
      </c>
      <c r="G17" s="13">
        <v>109102518</v>
      </c>
      <c r="H17" s="13">
        <v>109102518</v>
      </c>
      <c r="I17" s="13">
        <v>88964920</v>
      </c>
      <c r="J17" s="13">
        <v>3226707</v>
      </c>
      <c r="K17" s="13">
        <v>16910890</v>
      </c>
      <c r="L17" s="13">
        <v>19253385</v>
      </c>
      <c r="M17" s="13">
        <v>9626693</v>
      </c>
      <c r="N17" s="13">
        <v>9626693</v>
      </c>
      <c r="O17" s="14">
        <v>128355903</v>
      </c>
      <c r="P17" s="40"/>
      <c r="Q17" s="39"/>
    </row>
    <row r="18" spans="1:17" ht="26.25" hidden="1" thickBot="1" x14ac:dyDescent="0.25">
      <c r="A18" s="11">
        <v>3</v>
      </c>
      <c r="B18" s="12" t="s">
        <v>25</v>
      </c>
      <c r="C18" s="12"/>
      <c r="D18" s="12" t="s">
        <v>26</v>
      </c>
      <c r="E18" s="27" t="s">
        <v>32</v>
      </c>
      <c r="F18" s="23" t="s">
        <v>33</v>
      </c>
      <c r="G18" s="13">
        <v>556648272</v>
      </c>
      <c r="H18" s="13">
        <v>556648272</v>
      </c>
      <c r="I18" s="13">
        <v>458608595</v>
      </c>
      <c r="J18" s="13">
        <v>11759195</v>
      </c>
      <c r="K18" s="13">
        <v>86280482</v>
      </c>
      <c r="L18" s="13">
        <v>98232048</v>
      </c>
      <c r="M18" s="13">
        <v>49116024</v>
      </c>
      <c r="N18" s="13">
        <v>49116024</v>
      </c>
      <c r="O18" s="14">
        <v>654880320</v>
      </c>
      <c r="P18" s="40"/>
      <c r="Q18" s="39"/>
    </row>
    <row r="19" spans="1:17" ht="39" hidden="1" thickBot="1" x14ac:dyDescent="0.25">
      <c r="A19" s="15">
        <v>3</v>
      </c>
      <c r="B19" s="26" t="s">
        <v>37</v>
      </c>
      <c r="C19" s="26"/>
      <c r="D19" s="16" t="s">
        <v>26</v>
      </c>
      <c r="E19" s="25" t="s">
        <v>27</v>
      </c>
      <c r="F19" s="16" t="s">
        <v>28</v>
      </c>
      <c r="G19" s="17">
        <v>32907750</v>
      </c>
      <c r="H19" s="17">
        <v>32907750</v>
      </c>
      <c r="I19" s="18">
        <v>26833802</v>
      </c>
      <c r="J19" s="18">
        <v>973247</v>
      </c>
      <c r="K19" s="19">
        <v>5100701</v>
      </c>
      <c r="L19" s="20">
        <v>5807250</v>
      </c>
      <c r="M19" s="20">
        <v>2903625</v>
      </c>
      <c r="N19" s="24">
        <v>2903625</v>
      </c>
      <c r="O19" s="22">
        <v>38715000</v>
      </c>
      <c r="P19" s="41"/>
      <c r="Q19" s="39"/>
    </row>
    <row r="20" spans="1:17" ht="39" thickBot="1" x14ac:dyDescent="0.25">
      <c r="A20" s="15">
        <v>3</v>
      </c>
      <c r="B20" s="26" t="s">
        <v>38</v>
      </c>
      <c r="C20" s="26" t="s">
        <v>78</v>
      </c>
      <c r="D20" s="16" t="s">
        <v>26</v>
      </c>
      <c r="E20" s="25" t="s">
        <v>27</v>
      </c>
      <c r="F20" s="16" t="s">
        <v>28</v>
      </c>
      <c r="G20" s="17">
        <v>76194768</v>
      </c>
      <c r="H20" s="17">
        <v>76194768</v>
      </c>
      <c r="I20" s="18">
        <v>62131118</v>
      </c>
      <c r="J20" s="18">
        <v>2253460</v>
      </c>
      <c r="K20" s="19">
        <v>11810189</v>
      </c>
      <c r="L20" s="20">
        <v>13446135</v>
      </c>
      <c r="M20" s="20">
        <v>6723068</v>
      </c>
      <c r="N20" s="24">
        <v>6723068</v>
      </c>
      <c r="O20" s="22">
        <v>89640903</v>
      </c>
      <c r="P20" s="49">
        <f>G20</f>
        <v>76194768</v>
      </c>
      <c r="Q20" s="50">
        <f>O20</f>
        <v>89640903</v>
      </c>
    </row>
    <row r="21" spans="1:17" ht="13.5" thickBot="1" x14ac:dyDescent="0.25">
      <c r="A21" s="15">
        <v>3</v>
      </c>
      <c r="B21" s="26" t="s">
        <v>38</v>
      </c>
      <c r="C21" s="26"/>
      <c r="D21" s="16" t="s">
        <v>26</v>
      </c>
      <c r="E21" s="25" t="s">
        <v>32</v>
      </c>
      <c r="F21" s="16" t="s">
        <v>33</v>
      </c>
      <c r="G21" s="17">
        <v>556648272</v>
      </c>
      <c r="H21" s="17">
        <v>556648272</v>
      </c>
      <c r="I21" s="18">
        <v>458608595</v>
      </c>
      <c r="J21" s="18">
        <v>11759195</v>
      </c>
      <c r="K21" s="19">
        <v>86280482</v>
      </c>
      <c r="L21" s="20">
        <v>98232048</v>
      </c>
      <c r="M21" s="20">
        <v>49116024</v>
      </c>
      <c r="N21" s="24">
        <v>49116024</v>
      </c>
      <c r="O21" s="22">
        <v>654880320</v>
      </c>
      <c r="P21" s="49">
        <f>G21</f>
        <v>556648272</v>
      </c>
      <c r="Q21" s="50">
        <f>O21</f>
        <v>654880320</v>
      </c>
    </row>
    <row r="22" spans="1:17" ht="39" hidden="1" thickBot="1" x14ac:dyDescent="0.25">
      <c r="A22" s="11">
        <v>4</v>
      </c>
      <c r="B22" s="12" t="s">
        <v>25</v>
      </c>
      <c r="C22" s="12"/>
      <c r="D22" s="12" t="s">
        <v>26</v>
      </c>
      <c r="E22" s="27" t="s">
        <v>27</v>
      </c>
      <c r="F22" s="23" t="s">
        <v>28</v>
      </c>
      <c r="G22" s="13">
        <v>532742640</v>
      </c>
      <c r="H22" s="13">
        <v>532742640</v>
      </c>
      <c r="I22" s="13">
        <v>434411667</v>
      </c>
      <c r="J22" s="13">
        <v>15755864</v>
      </c>
      <c r="K22" s="13">
        <v>82575109</v>
      </c>
      <c r="L22" s="13">
        <v>94013407</v>
      </c>
      <c r="M22" s="13">
        <v>47006704</v>
      </c>
      <c r="N22" s="13">
        <v>47006704</v>
      </c>
      <c r="O22" s="14">
        <v>626756047</v>
      </c>
      <c r="P22" s="40"/>
      <c r="Q22" s="39"/>
    </row>
    <row r="23" spans="1:17" ht="39" hidden="1" thickBot="1" x14ac:dyDescent="0.25">
      <c r="A23" s="11">
        <v>4</v>
      </c>
      <c r="B23" s="12" t="s">
        <v>25</v>
      </c>
      <c r="C23" s="12"/>
      <c r="D23" s="12" t="s">
        <v>26</v>
      </c>
      <c r="E23" s="27" t="s">
        <v>39</v>
      </c>
      <c r="F23" s="23" t="s">
        <v>28</v>
      </c>
      <c r="G23" s="13">
        <v>610453311</v>
      </c>
      <c r="H23" s="13">
        <v>610453311</v>
      </c>
      <c r="I23" s="13">
        <v>495199726</v>
      </c>
      <c r="J23" s="13">
        <v>20633322</v>
      </c>
      <c r="K23" s="13">
        <v>94620263</v>
      </c>
      <c r="L23" s="13">
        <v>107727055</v>
      </c>
      <c r="M23" s="13">
        <v>53863527</v>
      </c>
      <c r="N23" s="13">
        <v>53863527</v>
      </c>
      <c r="O23" s="14">
        <v>718180366</v>
      </c>
      <c r="P23" s="40"/>
      <c r="Q23" s="39"/>
    </row>
    <row r="24" spans="1:17" ht="39" thickBot="1" x14ac:dyDescent="0.25">
      <c r="A24" s="15">
        <v>4</v>
      </c>
      <c r="B24" s="26" t="s">
        <v>40</v>
      </c>
      <c r="C24" s="26" t="s">
        <v>78</v>
      </c>
      <c r="D24" s="16" t="s">
        <v>26</v>
      </c>
      <c r="E24" s="25" t="s">
        <v>27</v>
      </c>
      <c r="F24" s="16" t="s">
        <v>28</v>
      </c>
      <c r="G24" s="17">
        <v>274446198</v>
      </c>
      <c r="H24" s="17">
        <v>274446198</v>
      </c>
      <c r="I24" s="18">
        <v>223790291</v>
      </c>
      <c r="J24" s="18">
        <v>8116746</v>
      </c>
      <c r="K24" s="19">
        <v>42539161</v>
      </c>
      <c r="L24" s="20">
        <v>48431682</v>
      </c>
      <c r="M24" s="20">
        <v>24215841</v>
      </c>
      <c r="N24" s="24">
        <v>24215841</v>
      </c>
      <c r="O24" s="22">
        <v>322877880</v>
      </c>
      <c r="P24" s="49">
        <f>G24</f>
        <v>274446198</v>
      </c>
      <c r="Q24" s="50">
        <f>O24</f>
        <v>322877880</v>
      </c>
    </row>
    <row r="25" spans="1:17" ht="39" hidden="1" thickBot="1" x14ac:dyDescent="0.25">
      <c r="A25" s="15">
        <v>4</v>
      </c>
      <c r="B25" s="26" t="s">
        <v>40</v>
      </c>
      <c r="C25" s="26"/>
      <c r="D25" s="16" t="s">
        <v>26</v>
      </c>
      <c r="E25" s="25" t="s">
        <v>41</v>
      </c>
      <c r="F25" s="16" t="s">
        <v>28</v>
      </c>
      <c r="G25" s="17">
        <v>50803650</v>
      </c>
      <c r="H25" s="17">
        <v>50803650</v>
      </c>
      <c r="I25" s="18">
        <v>41211921</v>
      </c>
      <c r="J25" s="18">
        <v>1717163</v>
      </c>
      <c r="K25" s="19">
        <v>7874566</v>
      </c>
      <c r="L25" s="20">
        <v>8965350</v>
      </c>
      <c r="M25" s="20">
        <v>4482675</v>
      </c>
      <c r="N25" s="24">
        <v>4482675</v>
      </c>
      <c r="O25" s="22">
        <v>59769000</v>
      </c>
      <c r="P25" s="41"/>
      <c r="Q25" s="39"/>
    </row>
    <row r="26" spans="1:17" ht="39" thickBot="1" x14ac:dyDescent="0.25">
      <c r="A26" s="15">
        <v>4</v>
      </c>
      <c r="B26" s="26" t="s">
        <v>42</v>
      </c>
      <c r="C26" s="26" t="s">
        <v>78</v>
      </c>
      <c r="D26" s="16" t="s">
        <v>26</v>
      </c>
      <c r="E26" s="25" t="s">
        <v>27</v>
      </c>
      <c r="F26" s="16" t="s">
        <v>28</v>
      </c>
      <c r="G26" s="17">
        <v>121969617</v>
      </c>
      <c r="H26" s="17">
        <v>121969617</v>
      </c>
      <c r="I26" s="18">
        <v>99457075</v>
      </c>
      <c r="J26" s="18">
        <v>3607251</v>
      </c>
      <c r="K26" s="19">
        <v>18905291</v>
      </c>
      <c r="L26" s="20">
        <v>21524050</v>
      </c>
      <c r="M26" s="20">
        <v>10762025</v>
      </c>
      <c r="N26" s="24">
        <v>10762025</v>
      </c>
      <c r="O26" s="22">
        <v>143493667</v>
      </c>
      <c r="P26" s="49">
        <f>G26</f>
        <v>121969617</v>
      </c>
      <c r="Q26" s="50">
        <f>O26</f>
        <v>143493667</v>
      </c>
    </row>
    <row r="27" spans="1:17" ht="39" hidden="1" thickBot="1" x14ac:dyDescent="0.25">
      <c r="A27" s="15">
        <v>4</v>
      </c>
      <c r="B27" s="26" t="s">
        <v>42</v>
      </c>
      <c r="C27" s="26"/>
      <c r="D27" s="16" t="s">
        <v>26</v>
      </c>
      <c r="E27" s="25" t="s">
        <v>41</v>
      </c>
      <c r="F27" s="16" t="s">
        <v>28</v>
      </c>
      <c r="G27" s="17">
        <v>220448085</v>
      </c>
      <c r="H27" s="17">
        <v>220448085</v>
      </c>
      <c r="I27" s="18">
        <v>178827486</v>
      </c>
      <c r="J27" s="18">
        <v>7451145</v>
      </c>
      <c r="K27" s="19">
        <v>34169453</v>
      </c>
      <c r="L27" s="20">
        <v>38902603</v>
      </c>
      <c r="M27" s="20">
        <v>19451302</v>
      </c>
      <c r="N27" s="24">
        <v>19451302</v>
      </c>
      <c r="O27" s="22">
        <v>259350688</v>
      </c>
      <c r="P27" s="41"/>
      <c r="Q27" s="39"/>
    </row>
    <row r="28" spans="1:17" ht="39" thickBot="1" x14ac:dyDescent="0.25">
      <c r="A28" s="15">
        <v>4</v>
      </c>
      <c r="B28" s="26" t="s">
        <v>43</v>
      </c>
      <c r="C28" s="26" t="s">
        <v>78</v>
      </c>
      <c r="D28" s="16" t="s">
        <v>26</v>
      </c>
      <c r="E28" s="25" t="s">
        <v>27</v>
      </c>
      <c r="F28" s="16" t="s">
        <v>28</v>
      </c>
      <c r="G28" s="17">
        <v>136326825</v>
      </c>
      <c r="H28" s="17">
        <v>136326825</v>
      </c>
      <c r="I28" s="18">
        <v>111164301</v>
      </c>
      <c r="J28" s="18">
        <v>4031866</v>
      </c>
      <c r="K28" s="19">
        <v>21130658</v>
      </c>
      <c r="L28" s="20">
        <v>24057675</v>
      </c>
      <c r="M28" s="20">
        <v>12028838</v>
      </c>
      <c r="N28" s="24">
        <v>12028838</v>
      </c>
      <c r="O28" s="22">
        <v>160384500</v>
      </c>
      <c r="P28" s="49">
        <f>G28</f>
        <v>136326825</v>
      </c>
      <c r="Q28" s="50">
        <f>O28</f>
        <v>160384500</v>
      </c>
    </row>
    <row r="29" spans="1:17" ht="39" hidden="1" thickBot="1" x14ac:dyDescent="0.25">
      <c r="A29" s="15">
        <v>4</v>
      </c>
      <c r="B29" s="26" t="s">
        <v>43</v>
      </c>
      <c r="C29" s="26"/>
      <c r="D29" s="16" t="s">
        <v>26</v>
      </c>
      <c r="E29" s="25" t="s">
        <v>41</v>
      </c>
      <c r="F29" s="16" t="s">
        <v>28</v>
      </c>
      <c r="G29" s="17">
        <v>339201576</v>
      </c>
      <c r="H29" s="17">
        <v>339201576</v>
      </c>
      <c r="I29" s="18">
        <v>275160319</v>
      </c>
      <c r="J29" s="18">
        <v>11465013</v>
      </c>
      <c r="K29" s="19">
        <v>52576244</v>
      </c>
      <c r="L29" s="20">
        <v>59859102</v>
      </c>
      <c r="M29" s="20">
        <v>29929551</v>
      </c>
      <c r="N29" s="24">
        <v>29929551</v>
      </c>
      <c r="O29" s="22">
        <v>399060678</v>
      </c>
      <c r="P29" s="41"/>
      <c r="Q29" s="39"/>
    </row>
    <row r="30" spans="1:17" ht="39" hidden="1" thickBot="1" x14ac:dyDescent="0.25">
      <c r="A30" s="11">
        <v>5</v>
      </c>
      <c r="B30" s="12" t="s">
        <v>25</v>
      </c>
      <c r="C30" s="12"/>
      <c r="D30" s="12" t="s">
        <v>26</v>
      </c>
      <c r="E30" s="27" t="s">
        <v>27</v>
      </c>
      <c r="F30" s="23" t="s">
        <v>28</v>
      </c>
      <c r="G30" s="13">
        <v>180075796</v>
      </c>
      <c r="H30" s="13">
        <v>180075796</v>
      </c>
      <c r="I30" s="13">
        <v>146838306</v>
      </c>
      <c r="J30" s="13">
        <v>5325742</v>
      </c>
      <c r="K30" s="13">
        <v>27911748</v>
      </c>
      <c r="L30" s="13">
        <v>31778082</v>
      </c>
      <c r="M30" s="13">
        <v>15889041</v>
      </c>
      <c r="N30" s="13">
        <v>15889041</v>
      </c>
      <c r="O30" s="14">
        <v>211853877</v>
      </c>
      <c r="P30" s="40"/>
      <c r="Q30" s="39"/>
    </row>
    <row r="31" spans="1:17" ht="39" thickBot="1" x14ac:dyDescent="0.25">
      <c r="A31" s="15">
        <v>5</v>
      </c>
      <c r="B31" s="26" t="s">
        <v>44</v>
      </c>
      <c r="C31" s="26" t="s">
        <v>78</v>
      </c>
      <c r="D31" s="16" t="s">
        <v>26</v>
      </c>
      <c r="E31" s="25" t="s">
        <v>27</v>
      </c>
      <c r="F31" s="16" t="s">
        <v>28</v>
      </c>
      <c r="G31" s="17">
        <v>180075796</v>
      </c>
      <c r="H31" s="17">
        <v>180075796</v>
      </c>
      <c r="I31" s="18">
        <v>146838306</v>
      </c>
      <c r="J31" s="18">
        <v>5325742</v>
      </c>
      <c r="K31" s="19">
        <v>27911748</v>
      </c>
      <c r="L31" s="20">
        <v>31778082</v>
      </c>
      <c r="M31" s="20">
        <v>15889041</v>
      </c>
      <c r="N31" s="24">
        <v>15889041</v>
      </c>
      <c r="O31" s="22">
        <v>211853877</v>
      </c>
      <c r="P31" s="49">
        <f>G31</f>
        <v>180075796</v>
      </c>
      <c r="Q31" s="50">
        <f>O31</f>
        <v>211853877</v>
      </c>
    </row>
    <row r="32" spans="1:17" ht="51.75" hidden="1" thickBot="1" x14ac:dyDescent="0.25">
      <c r="A32" s="28" t="s">
        <v>45</v>
      </c>
      <c r="B32" s="12" t="s">
        <v>25</v>
      </c>
      <c r="C32" s="12"/>
      <c r="D32" s="12" t="s">
        <v>26</v>
      </c>
      <c r="E32" s="27" t="s">
        <v>46</v>
      </c>
      <c r="F32" s="12" t="s">
        <v>28</v>
      </c>
      <c r="G32" s="13">
        <v>198000000</v>
      </c>
      <c r="H32" s="13">
        <v>161035875</v>
      </c>
      <c r="I32" s="13">
        <v>6274125</v>
      </c>
      <c r="J32" s="13">
        <v>30690000</v>
      </c>
      <c r="K32" s="13">
        <v>34941176</v>
      </c>
      <c r="L32" s="13">
        <v>17470588</v>
      </c>
      <c r="M32" s="13">
        <v>17470588</v>
      </c>
      <c r="N32" s="13">
        <v>232941176</v>
      </c>
      <c r="O32" s="29" t="s">
        <v>47</v>
      </c>
      <c r="P32" s="42"/>
      <c r="Q32" s="39"/>
    </row>
    <row r="33" spans="1:17" ht="39" hidden="1" thickBot="1" x14ac:dyDescent="0.25">
      <c r="A33" s="30" t="s">
        <v>48</v>
      </c>
      <c r="B33" s="26" t="s">
        <v>49</v>
      </c>
      <c r="C33" s="26"/>
      <c r="D33" s="26" t="s">
        <v>26</v>
      </c>
      <c r="E33" s="31" t="s">
        <v>48</v>
      </c>
      <c r="F33" s="26" t="s">
        <v>28</v>
      </c>
      <c r="G33" s="18">
        <v>77000000</v>
      </c>
      <c r="H33" s="18">
        <v>62625063</v>
      </c>
      <c r="I33" s="18">
        <v>2439938</v>
      </c>
      <c r="J33" s="18">
        <v>11935000</v>
      </c>
      <c r="K33" s="19">
        <v>13588235</v>
      </c>
      <c r="L33" s="20">
        <v>6794118</v>
      </c>
      <c r="M33" s="20">
        <v>6794118</v>
      </c>
      <c r="N33" s="19">
        <v>90588235</v>
      </c>
      <c r="O33" s="32" t="s">
        <v>47</v>
      </c>
      <c r="P33" s="43"/>
      <c r="Q33" s="39"/>
    </row>
    <row r="34" spans="1:17" ht="51.75" hidden="1" thickBot="1" x14ac:dyDescent="0.25">
      <c r="A34" s="30" t="s">
        <v>48</v>
      </c>
      <c r="B34" s="26" t="s">
        <v>49</v>
      </c>
      <c r="C34" s="26"/>
      <c r="D34" s="26" t="s">
        <v>26</v>
      </c>
      <c r="E34" s="31" t="s">
        <v>50</v>
      </c>
      <c r="F34" s="26" t="s">
        <v>28</v>
      </c>
      <c r="G34" s="33">
        <v>0</v>
      </c>
      <c r="H34" s="33">
        <v>0</v>
      </c>
      <c r="I34" s="33">
        <v>0</v>
      </c>
      <c r="J34" s="33">
        <v>0</v>
      </c>
      <c r="K34" s="34">
        <v>0</v>
      </c>
      <c r="L34" s="35">
        <v>0</v>
      </c>
      <c r="M34" s="35">
        <v>0</v>
      </c>
      <c r="N34" s="34">
        <v>0</v>
      </c>
      <c r="O34" s="32" t="s">
        <v>47</v>
      </c>
      <c r="P34" s="43"/>
      <c r="Q34" s="39"/>
    </row>
    <row r="35" spans="1:17" ht="51.75" hidden="1" thickBot="1" x14ac:dyDescent="0.25">
      <c r="A35" s="30" t="s">
        <v>48</v>
      </c>
      <c r="B35" s="26" t="s">
        <v>49</v>
      </c>
      <c r="C35" s="26"/>
      <c r="D35" s="26" t="s">
        <v>26</v>
      </c>
      <c r="E35" s="31" t="s">
        <v>51</v>
      </c>
      <c r="F35" s="26" t="s">
        <v>28</v>
      </c>
      <c r="G35" s="33">
        <v>0</v>
      </c>
      <c r="H35" s="33">
        <v>0</v>
      </c>
      <c r="I35" s="33">
        <v>0</v>
      </c>
      <c r="J35" s="33">
        <v>0</v>
      </c>
      <c r="K35" s="34">
        <v>0</v>
      </c>
      <c r="L35" s="35">
        <v>0</v>
      </c>
      <c r="M35" s="35">
        <v>0</v>
      </c>
      <c r="N35" s="34">
        <v>0</v>
      </c>
      <c r="O35" s="32" t="s">
        <v>47</v>
      </c>
      <c r="P35" s="43"/>
      <c r="Q35" s="39"/>
    </row>
    <row r="36" spans="1:17" ht="39" hidden="1" thickBot="1" x14ac:dyDescent="0.25">
      <c r="A36" s="30" t="s">
        <v>48</v>
      </c>
      <c r="B36" s="26" t="s">
        <v>49</v>
      </c>
      <c r="C36" s="26"/>
      <c r="D36" s="26" t="s">
        <v>26</v>
      </c>
      <c r="E36" s="31" t="s">
        <v>52</v>
      </c>
      <c r="F36" s="26" t="s">
        <v>28</v>
      </c>
      <c r="G36" s="18">
        <v>121000000</v>
      </c>
      <c r="H36" s="18">
        <v>98410813</v>
      </c>
      <c r="I36" s="18">
        <v>3834188</v>
      </c>
      <c r="J36" s="18">
        <v>18755000</v>
      </c>
      <c r="K36" s="19">
        <v>21352941</v>
      </c>
      <c r="L36" s="20">
        <v>10676471</v>
      </c>
      <c r="M36" s="20">
        <v>10676471</v>
      </c>
      <c r="N36" s="19">
        <v>142352941</v>
      </c>
      <c r="O36" s="32" t="s">
        <v>47</v>
      </c>
      <c r="P36" s="43"/>
      <c r="Q36" s="39"/>
    </row>
    <row r="37" spans="1:17" ht="166.5" hidden="1" thickBot="1" x14ac:dyDescent="0.25">
      <c r="A37" s="30" t="s">
        <v>53</v>
      </c>
      <c r="B37" s="26"/>
      <c r="C37" s="26"/>
      <c r="D37" s="26"/>
      <c r="E37" s="31"/>
      <c r="F37" s="26"/>
      <c r="G37" s="26">
        <v>0</v>
      </c>
      <c r="H37" s="31">
        <v>0</v>
      </c>
      <c r="I37" s="31">
        <v>0</v>
      </c>
      <c r="J37" s="31">
        <v>0</v>
      </c>
      <c r="K37" s="34">
        <v>0</v>
      </c>
      <c r="L37" s="35">
        <v>0</v>
      </c>
      <c r="M37" s="35">
        <v>0</v>
      </c>
      <c r="N37" s="34">
        <v>0</v>
      </c>
      <c r="O37" s="32" t="s">
        <v>47</v>
      </c>
      <c r="P37" s="43"/>
      <c r="Q37" s="39"/>
    </row>
    <row r="38" spans="1:17" ht="115.5" hidden="1" thickBot="1" x14ac:dyDescent="0.25">
      <c r="A38" s="11" t="s">
        <v>54</v>
      </c>
      <c r="B38" s="12"/>
      <c r="C38" s="12"/>
      <c r="D38" s="12"/>
      <c r="E38" s="27" t="s">
        <v>27</v>
      </c>
      <c r="F38" s="23" t="s">
        <v>28</v>
      </c>
      <c r="G38" s="36">
        <v>2389459438</v>
      </c>
      <c r="H38" s="36">
        <v>1948424963</v>
      </c>
      <c r="I38" s="36">
        <v>70668263</v>
      </c>
      <c r="J38" s="36">
        <v>370366213</v>
      </c>
      <c r="K38" s="36">
        <v>421669313</v>
      </c>
      <c r="L38" s="36">
        <v>210834656</v>
      </c>
      <c r="M38" s="36">
        <v>210834656</v>
      </c>
      <c r="N38" s="36">
        <v>2811128751</v>
      </c>
      <c r="O38" s="32" t="s">
        <v>47</v>
      </c>
      <c r="P38" s="43"/>
      <c r="Q38" s="39"/>
    </row>
    <row r="39" spans="1:17" ht="115.5" hidden="1" thickBot="1" x14ac:dyDescent="0.25">
      <c r="A39" s="11" t="s">
        <v>54</v>
      </c>
      <c r="B39" s="12"/>
      <c r="C39" s="12"/>
      <c r="D39" s="12"/>
      <c r="E39" s="27" t="s">
        <v>32</v>
      </c>
      <c r="F39" s="23" t="s">
        <v>33</v>
      </c>
      <c r="G39" s="36">
        <v>1035474522</v>
      </c>
      <c r="H39" s="36">
        <v>853101572</v>
      </c>
      <c r="I39" s="36">
        <v>21874399</v>
      </c>
      <c r="J39" s="36">
        <v>160498551</v>
      </c>
      <c r="K39" s="36">
        <v>182730798</v>
      </c>
      <c r="L39" s="36">
        <v>91365399</v>
      </c>
      <c r="M39" s="36">
        <v>91365399</v>
      </c>
      <c r="N39" s="36">
        <v>1218205320</v>
      </c>
      <c r="O39" s="32" t="s">
        <v>47</v>
      </c>
      <c r="P39" s="43"/>
      <c r="Q39" s="39"/>
    </row>
    <row r="40" spans="1:17" ht="115.5" hidden="1" thickBot="1" x14ac:dyDescent="0.25">
      <c r="A40" s="11" t="s">
        <v>54</v>
      </c>
      <c r="B40" s="12"/>
      <c r="C40" s="12"/>
      <c r="D40" s="12"/>
      <c r="E40" s="27" t="s">
        <v>39</v>
      </c>
      <c r="F40" s="23" t="s">
        <v>28</v>
      </c>
      <c r="G40" s="36">
        <v>610453311</v>
      </c>
      <c r="H40" s="36">
        <v>495199726</v>
      </c>
      <c r="I40" s="36">
        <v>20633322</v>
      </c>
      <c r="J40" s="36">
        <v>94620263</v>
      </c>
      <c r="K40" s="36">
        <v>107727055</v>
      </c>
      <c r="L40" s="36">
        <v>53863527</v>
      </c>
      <c r="M40" s="36">
        <v>53863527</v>
      </c>
      <c r="N40" s="36">
        <v>718180366</v>
      </c>
      <c r="O40" s="32" t="s">
        <v>47</v>
      </c>
      <c r="P40" s="43"/>
      <c r="Q40" s="39"/>
    </row>
    <row r="41" spans="1:17" ht="26.25" hidden="1" thickBot="1" x14ac:dyDescent="0.25">
      <c r="A41" s="15"/>
      <c r="B41" s="26"/>
      <c r="C41" s="26"/>
      <c r="D41" s="16"/>
      <c r="E41" s="25"/>
      <c r="F41" s="27" t="s">
        <v>54</v>
      </c>
      <c r="G41" s="37">
        <v>4035387271</v>
      </c>
      <c r="H41" s="37">
        <v>3296726260</v>
      </c>
      <c r="I41" s="37">
        <v>113175984</v>
      </c>
      <c r="J41" s="37">
        <v>625485027</v>
      </c>
      <c r="K41" s="37">
        <v>712127166</v>
      </c>
      <c r="L41" s="37">
        <v>356063583</v>
      </c>
      <c r="M41" s="37">
        <v>356063583</v>
      </c>
      <c r="N41" s="37">
        <v>4747514437</v>
      </c>
      <c r="O41" s="32" t="s">
        <v>47</v>
      </c>
      <c r="P41" s="43"/>
      <c r="Q41" s="39"/>
    </row>
    <row r="42" spans="1:17" ht="39" hidden="1" thickBot="1" x14ac:dyDescent="0.25">
      <c r="A42" s="15"/>
      <c r="B42" s="26"/>
      <c r="C42" s="26"/>
      <c r="D42" s="16"/>
      <c r="E42" s="25"/>
      <c r="F42" s="27" t="s">
        <v>55</v>
      </c>
      <c r="G42" s="37">
        <v>4233387271</v>
      </c>
      <c r="H42" s="37">
        <v>3457831809</v>
      </c>
      <c r="I42" s="37">
        <v>119380435</v>
      </c>
      <c r="J42" s="37">
        <v>656175027</v>
      </c>
      <c r="K42" s="37">
        <v>747068342</v>
      </c>
      <c r="L42" s="37">
        <v>373534171</v>
      </c>
      <c r="M42" s="37">
        <v>373534171</v>
      </c>
      <c r="N42" s="37">
        <v>4980455613</v>
      </c>
      <c r="O42" s="32" t="s">
        <v>47</v>
      </c>
      <c r="P42" s="43"/>
      <c r="Q42" s="39"/>
    </row>
    <row r="44" spans="1:17" x14ac:dyDescent="0.2">
      <c r="O44" s="1" t="s">
        <v>9</v>
      </c>
      <c r="P44" s="51">
        <f>SUM(P11:P43)</f>
        <v>2521847908</v>
      </c>
      <c r="Q44" s="51">
        <f>SUM(Q11:Q43)</f>
        <v>2966879891</v>
      </c>
    </row>
    <row r="45" spans="1:17" x14ac:dyDescent="0.2">
      <c r="O45" s="1" t="s">
        <v>196</v>
      </c>
      <c r="P45" s="52">
        <f>P44/G41</f>
        <v>0.624933305936475</v>
      </c>
      <c r="Q45" s="53">
        <f>Q44/N41</f>
        <v>0.62493330570571148</v>
      </c>
    </row>
  </sheetData>
  <autoFilter ref="A3:Q42" xr:uid="{0E0D1B27-6607-402B-AB0B-EC88427021A7}">
    <filterColumn colId="16">
      <customFilters>
        <customFilter operator="notEqual" val=" "/>
      </customFilters>
    </filterColumn>
  </autoFilter>
  <mergeCells count="16">
    <mergeCell ref="H1:J2"/>
    <mergeCell ref="K1:K2"/>
    <mergeCell ref="L1:M1"/>
    <mergeCell ref="N1:N2"/>
    <mergeCell ref="O1:O2"/>
    <mergeCell ref="K3:K4"/>
    <mergeCell ref="L3:L4"/>
    <mergeCell ref="M3:M4"/>
    <mergeCell ref="N3:N4"/>
    <mergeCell ref="O3:O4"/>
    <mergeCell ref="G1:G3"/>
    <mergeCell ref="A1:A4"/>
    <mergeCell ref="B1:B4"/>
    <mergeCell ref="D1:D4"/>
    <mergeCell ref="E1:E4"/>
    <mergeCell ref="F1:F4"/>
  </mergeCells>
  <hyperlinks>
    <hyperlink ref="A32" location="_ftn1" display="_ftn1" xr:uid="{960A154E-A771-4A82-A734-225B5D03A302}"/>
  </hyperlink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E374-7518-4FED-A652-1272CC552CCA}">
  <dimension ref="A1:K23"/>
  <sheetViews>
    <sheetView workbookViewId="0">
      <selection activeCell="E22" sqref="E22"/>
    </sheetView>
  </sheetViews>
  <sheetFormatPr defaultRowHeight="15.75" x14ac:dyDescent="0.25"/>
  <cols>
    <col min="1" max="1" width="3.7109375" style="56" bestFit="1" customWidth="1"/>
    <col min="2" max="2" width="45.85546875" style="56" customWidth="1"/>
    <col min="3" max="3" width="14.140625" style="56" customWidth="1"/>
    <col min="4" max="4" width="10.85546875" style="56" hidden="1" customWidth="1"/>
    <col min="5" max="5" width="9.85546875" style="56" bestFit="1" customWidth="1"/>
    <col min="6" max="6" width="12.85546875" style="56" bestFit="1" customWidth="1"/>
    <col min="7" max="16384" width="9.140625" style="56"/>
  </cols>
  <sheetData>
    <row r="1" spans="1:11" x14ac:dyDescent="0.25">
      <c r="A1" s="54"/>
      <c r="B1" s="62" t="s">
        <v>213</v>
      </c>
      <c r="C1" s="54" t="s">
        <v>175</v>
      </c>
      <c r="D1" s="54"/>
      <c r="E1" s="54"/>
      <c r="F1" s="54"/>
      <c r="G1" s="54"/>
      <c r="H1" s="54"/>
      <c r="I1" s="54"/>
      <c r="J1" s="54"/>
      <c r="K1" s="54"/>
    </row>
    <row r="2" spans="1:11" x14ac:dyDescent="0.25">
      <c r="A2" s="54" t="s">
        <v>138</v>
      </c>
      <c r="B2" s="62" t="s">
        <v>173</v>
      </c>
      <c r="C2" s="63" t="s">
        <v>180</v>
      </c>
      <c r="D2" s="63" t="s">
        <v>177</v>
      </c>
      <c r="E2" s="62" t="s">
        <v>181</v>
      </c>
      <c r="F2" s="54" t="s">
        <v>178</v>
      </c>
      <c r="G2" s="54" t="s">
        <v>182</v>
      </c>
      <c r="H2" s="54"/>
      <c r="I2" s="54"/>
      <c r="J2" s="54"/>
      <c r="K2" s="54"/>
    </row>
    <row r="3" spans="1:11" x14ac:dyDescent="0.25">
      <c r="A3" s="54">
        <v>1</v>
      </c>
      <c r="B3" s="54" t="s">
        <v>183</v>
      </c>
      <c r="C3" s="64">
        <f>ES_2014_2020!D2+ES_2014_2020!D4+ES_2014_2020!D3+ES_2014_2020!D8</f>
        <v>380</v>
      </c>
      <c r="D3" s="64">
        <f>(Finansejums_2027!P11+Finansejums_2027!P12)/1000000</f>
        <v>625.55134199999998</v>
      </c>
      <c r="E3" s="64">
        <f>(Finansejums_2027!Q11+Finansejums_2027!Q12)/1000000*0.5</f>
        <v>367.97137750000002</v>
      </c>
      <c r="F3" s="65">
        <f>100%-C3/E3</f>
        <v>-3.2689016688532968E-2</v>
      </c>
      <c r="G3" s="54" t="s">
        <v>195</v>
      </c>
      <c r="H3" s="54"/>
      <c r="I3" s="54"/>
      <c r="J3" s="54"/>
      <c r="K3" s="54"/>
    </row>
    <row r="4" spans="1:11" x14ac:dyDescent="0.25">
      <c r="A4" s="54">
        <v>2</v>
      </c>
      <c r="B4" s="54" t="s">
        <v>172</v>
      </c>
      <c r="C4" s="64">
        <f>ES_2014_2020!D5+ES_2014_2020!D6+ES_2014_2020!D10</f>
        <v>280</v>
      </c>
      <c r="D4" s="64">
        <f>(Finansejums_2027!P13+Finansejums_2027!P14)/1000000</f>
        <v>245.022536</v>
      </c>
      <c r="E4" s="64">
        <f>(Finansejums_2027!Q13+Finansejums_2027!Q14)/1000000</f>
        <v>288.26180799999997</v>
      </c>
      <c r="F4" s="65">
        <f t="shared" ref="F4:F7" si="0">100%-C4/E4</f>
        <v>2.8660779092872346E-2</v>
      </c>
      <c r="G4" s="54"/>
      <c r="H4" s="54"/>
      <c r="I4" s="54"/>
      <c r="J4" s="54"/>
      <c r="K4" s="54"/>
    </row>
    <row r="5" spans="1:11" x14ac:dyDescent="0.25">
      <c r="A5" s="54">
        <v>3</v>
      </c>
      <c r="B5" s="54" t="s">
        <v>187</v>
      </c>
      <c r="C5" s="64">
        <f>ES_2014_2020!D7+ES_2014_2020!D9+ES_2014_2020!D11+ES_2014_2020!D12</f>
        <v>810</v>
      </c>
      <c r="D5" s="64">
        <f>(Finansejums_2027!P15+Finansejums_2027!P16+Finansejums_2027!P28+Finansejums_2027!P31)/1000000</f>
        <v>622.015175</v>
      </c>
      <c r="E5" s="64">
        <f>(Finansejums_2027!Q15+Finansejums_2027!Q16+Finansejums_2027!Q28+Finansejums_2027!Q31)/1000000</f>
        <v>731.78255799999999</v>
      </c>
      <c r="F5" s="65">
        <f t="shared" si="0"/>
        <v>-0.10688617970585734</v>
      </c>
      <c r="G5" s="54" t="s">
        <v>179</v>
      </c>
      <c r="H5" s="54"/>
      <c r="I5" s="54"/>
      <c r="J5" s="54"/>
      <c r="K5" s="54"/>
    </row>
    <row r="6" spans="1:11" x14ac:dyDescent="0.25">
      <c r="A6" s="54">
        <v>4</v>
      </c>
      <c r="B6" s="54" t="s">
        <v>184</v>
      </c>
      <c r="C6" s="64">
        <f>ES_2014_2020!D13+ES_2014_2020!D14+ES_2014_2020!D15+ES_2014_2020!D16</f>
        <v>1230</v>
      </c>
      <c r="D6" s="64">
        <f>(Finansejums_2027!P20+Finansejums_2027!P21)/1000000</f>
        <v>632.84303999999997</v>
      </c>
      <c r="E6" s="64">
        <f>(Finansejums_2027!Q20+Finansejums_2027!Q21)/1000000</f>
        <v>744.52122299999996</v>
      </c>
      <c r="F6" s="65">
        <f t="shared" si="0"/>
        <v>-0.65206841927728365</v>
      </c>
      <c r="G6" s="54" t="s">
        <v>215</v>
      </c>
      <c r="H6" s="54"/>
      <c r="I6" s="54"/>
      <c r="J6" s="54"/>
      <c r="K6" s="54"/>
    </row>
    <row r="7" spans="1:11" x14ac:dyDescent="0.25">
      <c r="A7" s="54">
        <v>5</v>
      </c>
      <c r="B7" s="54" t="s">
        <v>185</v>
      </c>
      <c r="C7" s="64">
        <f>ES_2014_2020!D17+ES_2014_2020!D18</f>
        <v>315</v>
      </c>
      <c r="D7" s="64">
        <f>Finansejums_2027!P26/1000000</f>
        <v>121.969617</v>
      </c>
      <c r="E7" s="64">
        <f>Finansejums_2027!Q26/1000000</f>
        <v>143.49366699999999</v>
      </c>
      <c r="F7" s="65">
        <f t="shared" si="0"/>
        <v>-1.1952188315042505</v>
      </c>
      <c r="G7" s="54"/>
      <c r="H7" s="54"/>
      <c r="I7" s="54"/>
      <c r="J7" s="54"/>
      <c r="K7" s="54"/>
    </row>
    <row r="8" spans="1:11" x14ac:dyDescent="0.25">
      <c r="A8" s="54">
        <v>6</v>
      </c>
      <c r="B8" s="54" t="s">
        <v>186</v>
      </c>
      <c r="C8" s="64">
        <f>ES_2014_2020!D19</f>
        <v>180</v>
      </c>
      <c r="D8" s="64">
        <f>Finansejums_2027!P24/1000000</f>
        <v>274.44619799999998</v>
      </c>
      <c r="E8" s="64">
        <f>Finansejums_2027!Q24/1000000</f>
        <v>322.87788</v>
      </c>
      <c r="F8" s="65">
        <f>100%-C8/E8</f>
        <v>0.44251368350163844</v>
      </c>
      <c r="G8" s="54"/>
      <c r="H8" s="54"/>
      <c r="I8" s="54"/>
      <c r="J8" s="54"/>
      <c r="K8" s="54"/>
    </row>
    <row r="9" spans="1:11" x14ac:dyDescent="0.25">
      <c r="A9" s="54"/>
      <c r="B9" s="54"/>
      <c r="C9" s="66">
        <f>SUM(C3:C8)</f>
        <v>3195</v>
      </c>
      <c r="D9" s="66">
        <f>SUM(D3:D8)</f>
        <v>2521.8479080000002</v>
      </c>
      <c r="E9" s="68">
        <f>SUM(E3:E8)</f>
        <v>2598.9085135</v>
      </c>
      <c r="F9" s="65">
        <f>100%-C9/E9</f>
        <v>-0.22936224318925036</v>
      </c>
      <c r="G9" s="54"/>
      <c r="H9" s="54"/>
      <c r="I9" s="54"/>
      <c r="J9" s="54"/>
      <c r="K9" s="54"/>
    </row>
    <row r="11" spans="1:11" x14ac:dyDescent="0.25">
      <c r="B11" s="67" t="s">
        <v>214</v>
      </c>
    </row>
    <row r="12" spans="1:11" x14ac:dyDescent="0.25">
      <c r="A12" s="61" t="s">
        <v>138</v>
      </c>
      <c r="B12" s="61" t="s">
        <v>188</v>
      </c>
      <c r="C12" s="61" t="s">
        <v>194</v>
      </c>
    </row>
    <row r="13" spans="1:11" x14ac:dyDescent="0.25">
      <c r="A13" s="61">
        <v>1</v>
      </c>
      <c r="B13" s="61" t="s">
        <v>189</v>
      </c>
      <c r="C13" s="64">
        <v>500</v>
      </c>
      <c r="E13" s="56" t="s">
        <v>197</v>
      </c>
    </row>
    <row r="14" spans="1:11" x14ac:dyDescent="0.25">
      <c r="A14" s="61">
        <v>2</v>
      </c>
      <c r="B14" s="61" t="s">
        <v>190</v>
      </c>
      <c r="C14" s="64">
        <v>200</v>
      </c>
      <c r="E14" s="56" t="s">
        <v>198</v>
      </c>
    </row>
    <row r="15" spans="1:11" x14ac:dyDescent="0.25">
      <c r="A15" s="61">
        <v>3</v>
      </c>
      <c r="B15" s="61" t="s">
        <v>191</v>
      </c>
      <c r="C15" s="64">
        <v>200</v>
      </c>
      <c r="E15" s="56" t="s">
        <v>199</v>
      </c>
    </row>
    <row r="16" spans="1:11" x14ac:dyDescent="0.25">
      <c r="A16" s="61">
        <v>4</v>
      </c>
      <c r="B16" s="61" t="s">
        <v>192</v>
      </c>
      <c r="C16" s="64">
        <v>100</v>
      </c>
      <c r="E16" s="56" t="s">
        <v>200</v>
      </c>
    </row>
    <row r="17" spans="1:5" x14ac:dyDescent="0.25">
      <c r="A17" s="61">
        <v>5</v>
      </c>
      <c r="B17" s="61" t="s">
        <v>193</v>
      </c>
      <c r="C17" s="64">
        <v>100</v>
      </c>
      <c r="E17" s="56" t="s">
        <v>207</v>
      </c>
    </row>
    <row r="18" spans="1:5" x14ac:dyDescent="0.25">
      <c r="A18" s="61"/>
      <c r="B18" s="61"/>
      <c r="C18" s="68">
        <f>SUM(C13:C17)</f>
        <v>1100</v>
      </c>
      <c r="E18" s="56" t="s">
        <v>201</v>
      </c>
    </row>
    <row r="20" spans="1:5" x14ac:dyDescent="0.25">
      <c r="B20" s="56" t="s">
        <v>202</v>
      </c>
      <c r="C20" s="69">
        <f>E9+C18</f>
        <v>3698.9085135</v>
      </c>
      <c r="E20" s="56" t="s">
        <v>203</v>
      </c>
    </row>
    <row r="22" spans="1:5" x14ac:dyDescent="0.25">
      <c r="B22" s="70" t="s">
        <v>204</v>
      </c>
      <c r="C22" s="92" t="s">
        <v>216</v>
      </c>
      <c r="E22" s="56" t="s">
        <v>208</v>
      </c>
    </row>
    <row r="23" spans="1:5" x14ac:dyDescent="0.25">
      <c r="E23" s="71" t="s">
        <v>209</v>
      </c>
    </row>
  </sheetData>
  <hyperlinks>
    <hyperlink ref="E23" r:id="rId1" xr:uid="{C9D4E242-EA8B-45BB-88C7-22B63353D291}"/>
  </hyperlinks>
  <pageMargins left="0.25" right="0.25" top="0.75" bottom="0.75" header="0.3" footer="0.3"/>
  <pageSetup paperSize="9"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ES_2014_2020</vt:lpstr>
      <vt:lpstr>ES_fondi_2021_2027</vt:lpstr>
      <vt:lpstr>Finansejums_2027</vt:lpstr>
      <vt:lpstr>Salidzinajums</vt:lpstr>
      <vt:lpstr>Finansejums_2027!_ftnref1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Gints</dc:creator>
  <cp:lastModifiedBy>Gints</cp:lastModifiedBy>
  <cp:lastPrinted>2020-09-02T09:26:12Z</cp:lastPrinted>
  <dcterms:created xsi:type="dcterms:W3CDTF">2020-08-24T08:44:42Z</dcterms:created>
  <dcterms:modified xsi:type="dcterms:W3CDTF">2020-09-16T07:37:18Z</dcterms:modified>
</cp:coreProperties>
</file>