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ekmin-my.sharepoint.com/personal/agita_fernate_em_gov_lv/Documents/Desktop/Mājokļu dep/ĪRES MĀJU PROGRAMMA/MKN NOTEIKUMI 459/PWC 5.līgums/Gala publicēts 07 03 2024/"/>
    </mc:Choice>
  </mc:AlternateContent>
  <xr:revisionPtr revIDLastSave="0" documentId="8_{B5E5737F-AED5-4AE2-829F-0D2382476A3B}" xr6:coauthVersionLast="47" xr6:coauthVersionMax="47" xr10:uidLastSave="{00000000-0000-0000-0000-000000000000}"/>
  <bookViews>
    <workbookView xWindow="-110" yWindow="-110" windowWidth="19420" windowHeight="10420" tabRatio="599"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Komp. un pārkomp. tests " sheetId="13" r:id="rId6"/>
    <sheet name="Pamatkapitāla ieguldījumi" sheetId="8" r:id="rId7"/>
    <sheet name="Aizdevums_valsts atbalsts" sheetId="20" state="hidden" r:id="rId8"/>
    <sheet name="Finansējums" sheetId="6" r:id="rId9"/>
    <sheet name="Naudas plūsma" sheetId="5" r:id="rId10"/>
    <sheet name="Pašvaldības finansējums" sheetId="19" r:id="rId11"/>
  </sheets>
  <externalReferences>
    <externalReference r:id="rId12"/>
    <externalReference r:id="rId13"/>
    <externalReference r:id="rId14"/>
    <externalReference r:id="rId15"/>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iterateCount="10000" iterateDelta="9.9999999999999995E-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3" l="1"/>
  <c r="K24" i="13"/>
  <c r="E20" i="13"/>
  <c r="A30" i="1" l="1"/>
  <c r="E16" i="20"/>
  <c r="D50" i="17"/>
  <c r="D49" i="17"/>
  <c r="E38" i="20" l="1"/>
  <c r="E68" i="6"/>
  <c r="F67" i="6" l="1"/>
  <c r="AO13" i="5"/>
  <c r="AP13" i="5"/>
  <c r="AQ13" i="5"/>
  <c r="AR13" i="5"/>
  <c r="AS13" i="5"/>
  <c r="AT13" i="5"/>
  <c r="AU13" i="5"/>
  <c r="AV13" i="5"/>
  <c r="AW13" i="5"/>
  <c r="AX13" i="5"/>
  <c r="AY13" i="5"/>
  <c r="AZ13" i="5"/>
  <c r="AO24" i="5"/>
  <c r="AP24" i="5"/>
  <c r="AQ24" i="5"/>
  <c r="AR24" i="5"/>
  <c r="AS24" i="5"/>
  <c r="AT24" i="5"/>
  <c r="AU24" i="5"/>
  <c r="AV24" i="5"/>
  <c r="AW24" i="5"/>
  <c r="AX24" i="5"/>
  <c r="AY24" i="5"/>
  <c r="AZ24"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E65" i="6"/>
  <c r="R70" i="6"/>
  <c r="R29" i="6" s="1"/>
  <c r="S70" i="6"/>
  <c r="S29" i="6" s="1"/>
  <c r="T70" i="6"/>
  <c r="T29" i="6" s="1"/>
  <c r="U70" i="6"/>
  <c r="U29" i="6" s="1"/>
  <c r="V70" i="6"/>
  <c r="V29" i="6" s="1"/>
  <c r="W70" i="6"/>
  <c r="W29" i="6" s="1"/>
  <c r="X70" i="6"/>
  <c r="X29" i="6" s="1"/>
  <c r="Y70" i="6"/>
  <c r="Y29" i="6" s="1"/>
  <c r="Z70" i="6"/>
  <c r="Z29" i="6" s="1"/>
  <c r="AA70" i="6"/>
  <c r="AA29" i="6" s="1"/>
  <c r="AB70" i="6"/>
  <c r="AB29" i="6" s="1"/>
  <c r="AC70" i="6"/>
  <c r="AC29" i="6" s="1"/>
  <c r="AD70" i="6"/>
  <c r="AD29" i="6" s="1"/>
  <c r="AE70" i="6"/>
  <c r="AE29" i="6" s="1"/>
  <c r="AF70" i="6"/>
  <c r="AF29" i="6" s="1"/>
  <c r="AG70" i="6"/>
  <c r="AG29" i="6" s="1"/>
  <c r="AH70" i="6"/>
  <c r="AH29" i="6" s="1"/>
  <c r="AI70" i="6"/>
  <c r="AI29" i="6" s="1"/>
  <c r="AJ70" i="6"/>
  <c r="AJ29" i="6" s="1"/>
  <c r="AK70" i="6"/>
  <c r="AK29" i="6" s="1"/>
  <c r="AL70" i="6"/>
  <c r="AL29" i="6" s="1"/>
  <c r="AM70" i="6"/>
  <c r="AM29" i="6" s="1"/>
  <c r="AN70" i="6"/>
  <c r="AN29" i="6" s="1"/>
  <c r="AO70" i="6"/>
  <c r="AO29" i="6" s="1"/>
  <c r="AP70" i="6"/>
  <c r="AP29" i="6" s="1"/>
  <c r="AQ70" i="6"/>
  <c r="AQ29" i="6" s="1"/>
  <c r="AR70" i="6"/>
  <c r="AR29" i="6" s="1"/>
  <c r="AS70" i="6"/>
  <c r="AS29" i="6" s="1"/>
  <c r="AT70" i="6"/>
  <c r="AT29" i="6" s="1"/>
  <c r="AU70" i="6"/>
  <c r="AU29" i="6" s="1"/>
  <c r="J69" i="6"/>
  <c r="A39" i="17"/>
  <c r="A46" i="17"/>
  <c r="A28" i="17"/>
  <c r="A27" i="17"/>
  <c r="A9" i="18"/>
  <c r="D30" i="8" l="1"/>
  <c r="E30" i="8"/>
  <c r="D31" i="8" s="1"/>
  <c r="D32" i="8" l="1"/>
  <c r="C10" i="13" l="1"/>
  <c r="D19" i="1" l="1"/>
  <c r="D21" i="17" l="1"/>
  <c r="A50" i="17"/>
  <c r="A37" i="17"/>
  <c r="A44" i="17"/>
  <c r="A17" i="1"/>
  <c r="A14" i="1"/>
  <c r="D15" i="1"/>
  <c r="D20" i="16" l="1"/>
  <c r="D38" i="17"/>
  <c r="A15" i="1"/>
  <c r="D23" i="1"/>
  <c r="D42" i="17" l="1"/>
  <c r="D48" i="17" s="1"/>
  <c r="A42" i="17"/>
  <c r="A38" i="17"/>
  <c r="E66" i="6"/>
  <c r="Q45" i="6"/>
  <c r="Y45" i="6"/>
  <c r="AG45" i="6"/>
  <c r="AO45" i="6"/>
  <c r="S45" i="6"/>
  <c r="AQ45" i="6"/>
  <c r="AS45" i="6"/>
  <c r="AT45" i="6"/>
  <c r="AM45" i="6"/>
  <c r="AF45" i="6"/>
  <c r="R45" i="6"/>
  <c r="Z45" i="6"/>
  <c r="AH45" i="6"/>
  <c r="AP45" i="6"/>
  <c r="AA45" i="6"/>
  <c r="AI45" i="6"/>
  <c r="AD45" i="6"/>
  <c r="W45" i="6"/>
  <c r="AU45" i="6"/>
  <c r="J45" i="6"/>
  <c r="T45" i="6"/>
  <c r="AB45" i="6"/>
  <c r="AJ45" i="6"/>
  <c r="AR45" i="6"/>
  <c r="U45" i="6"/>
  <c r="AC45" i="6"/>
  <c r="AK45" i="6"/>
  <c r="AL45" i="6"/>
  <c r="AE45" i="6"/>
  <c r="X45" i="6"/>
  <c r="N45" i="6"/>
  <c r="V45" i="6"/>
  <c r="AN45" i="6"/>
  <c r="O45" i="6"/>
  <c r="P45" i="6"/>
  <c r="E79" i="6"/>
  <c r="E53" i="6"/>
  <c r="E39" i="6"/>
  <c r="A12" i="18"/>
  <c r="L62" i="6" l="1"/>
  <c r="Z62" i="6"/>
  <c r="AF62" i="6"/>
  <c r="AT62" i="6"/>
  <c r="AT66" i="6" s="1"/>
  <c r="U62" i="6"/>
  <c r="AL62" i="6"/>
  <c r="AO62" i="6"/>
  <c r="AO66" i="6" s="1"/>
  <c r="AD62" i="6"/>
  <c r="AR62" i="6"/>
  <c r="AR66" i="6" s="1"/>
  <c r="W62" i="6"/>
  <c r="AH62" i="6"/>
  <c r="AQ62" i="6"/>
  <c r="AQ66" i="6" s="1"/>
  <c r="R62" i="6"/>
  <c r="X62" i="6"/>
  <c r="M62" i="6"/>
  <c r="P62" i="6"/>
  <c r="AJ62" i="6"/>
  <c r="AI62" i="6"/>
  <c r="AN62" i="6"/>
  <c r="AN66" i="6" s="1"/>
  <c r="AA62" i="6"/>
  <c r="AG62" i="6"/>
  <c r="AU62" i="6"/>
  <c r="AU66" i="6" s="1"/>
  <c r="V62" i="6"/>
  <c r="J62" i="6"/>
  <c r="J66" i="6" s="1"/>
  <c r="S62" i="6"/>
  <c r="Y62" i="6"/>
  <c r="AM62" i="6"/>
  <c r="N62" i="6"/>
  <c r="AB62" i="6"/>
  <c r="Q62" i="6"/>
  <c r="AE62" i="6"/>
  <c r="AS62" i="6"/>
  <c r="AS66" i="6" s="1"/>
  <c r="T62" i="6"/>
  <c r="AK62" i="6"/>
  <c r="K62" i="6"/>
  <c r="AC62" i="6"/>
  <c r="AP62" i="6"/>
  <c r="AP66" i="6" s="1"/>
  <c r="O62" i="6"/>
  <c r="A22" i="1"/>
  <c r="AD66" i="6" l="1"/>
  <c r="AE66" i="6"/>
  <c r="V66" i="6"/>
  <c r="X66" i="6"/>
  <c r="AL66" i="6"/>
  <c r="Q66" i="6"/>
  <c r="AB66" i="6"/>
  <c r="AG66" i="6"/>
  <c r="U66" i="6"/>
  <c r="AA66" i="6"/>
  <c r="AM66" i="6"/>
  <c r="AH66" i="6"/>
  <c r="AF66" i="6"/>
  <c r="AC66" i="6"/>
  <c r="AK66" i="6"/>
  <c r="AI66" i="6"/>
  <c r="W66" i="6"/>
  <c r="Z66" i="6"/>
  <c r="Y66" i="6"/>
  <c r="T66" i="6"/>
  <c r="AJ66" i="6"/>
  <c r="P66" i="6"/>
  <c r="R66" i="6"/>
  <c r="S66" i="6"/>
  <c r="O66" i="6"/>
  <c r="N66" i="6"/>
  <c r="M66" i="6"/>
  <c r="K66" i="6"/>
  <c r="L66" i="6"/>
  <c r="A20" i="16"/>
  <c r="C35" i="5"/>
  <c r="C16" i="19" s="1"/>
  <c r="A25" i="1" l="1"/>
  <c r="A28" i="1"/>
  <c r="A40" i="16"/>
  <c r="A11" i="18"/>
  <c r="D10" i="18"/>
  <c r="A11" i="1"/>
  <c r="A10" i="1"/>
  <c r="A9" i="1"/>
  <c r="A11" i="16"/>
  <c r="A12" i="16"/>
  <c r="A13" i="16"/>
  <c r="A14" i="16"/>
  <c r="A15" i="16"/>
  <c r="A16" i="16"/>
  <c r="A17" i="16"/>
  <c r="A18" i="16"/>
  <c r="A19" i="16"/>
  <c r="A26" i="16"/>
  <c r="A27" i="16"/>
  <c r="A39" i="16"/>
  <c r="A38" i="16"/>
  <c r="A43" i="17"/>
  <c r="A45" i="17"/>
  <c r="A40" i="17"/>
  <c r="A23" i="17"/>
  <c r="A31" i="17"/>
  <c r="A32" i="17"/>
  <c r="A33" i="17"/>
  <c r="A21" i="17"/>
  <c r="A22" i="17"/>
  <c r="A11" i="17"/>
  <c r="A13" i="17"/>
  <c r="A14" i="17"/>
  <c r="E81" i="6"/>
  <c r="E78" i="6"/>
  <c r="E55" i="6"/>
  <c r="F54" i="6" s="1"/>
  <c r="E52" i="6"/>
  <c r="E41" i="6"/>
  <c r="F40" i="6" s="1"/>
  <c r="E38" i="6"/>
  <c r="D55" i="17"/>
  <c r="A48" i="17"/>
  <c r="C7" i="5" l="1"/>
  <c r="C6" i="5" s="1"/>
  <c r="C9" i="5" s="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D16" i="8"/>
  <c r="E16" i="8" s="1"/>
  <c r="D14" i="8"/>
  <c r="E14" i="8" s="1"/>
  <c r="A10" i="16"/>
  <c r="D13" i="8"/>
  <c r="E13" i="8" s="1"/>
  <c r="A19" i="1"/>
  <c r="D12" i="8"/>
  <c r="E12" i="8" s="1"/>
  <c r="D7" i="8"/>
  <c r="E7" i="8" s="1"/>
  <c r="D15" i="8"/>
  <c r="E15" i="8" s="1"/>
  <c r="D22" i="8"/>
  <c r="E22" i="8" s="1"/>
  <c r="D8" i="8"/>
  <c r="E8" i="8" s="1"/>
  <c r="D21" i="8"/>
  <c r="D11" i="8"/>
  <c r="E11" i="8" s="1"/>
  <c r="D10" i="8"/>
  <c r="E10" i="8" s="1"/>
  <c r="D9" i="8"/>
  <c r="E9" i="8" s="1"/>
  <c r="J42" i="6"/>
  <c r="E21" i="8" l="1"/>
  <c r="D23" i="8" s="1"/>
  <c r="D28" i="16" s="1"/>
  <c r="D27" i="8"/>
  <c r="C10" i="5"/>
  <c r="J56" i="6"/>
  <c r="D32" i="16" l="1"/>
  <c r="D24" i="8"/>
  <c r="F22" i="13"/>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L28" i="13" s="1"/>
  <c r="L29" i="13" s="1"/>
  <c r="M26" i="13"/>
  <c r="M27" i="13" s="1"/>
  <c r="N26" i="13"/>
  <c r="I24" i="13"/>
  <c r="I26" i="13" s="1"/>
  <c r="J26" i="13"/>
  <c r="G22" i="13"/>
  <c r="G24" i="13" s="1"/>
  <c r="G26" i="13" s="1"/>
  <c r="H22" i="13"/>
  <c r="H24" i="13" s="1"/>
  <c r="H26" i="13" s="1"/>
  <c r="D20" i="13"/>
  <c r="D22" i="13" s="1"/>
  <c r="D24" i="13" s="1"/>
  <c r="D26" i="13" s="1"/>
  <c r="E22" i="13"/>
  <c r="E24" i="13" s="1"/>
  <c r="E26" i="13" s="1"/>
  <c r="C20" i="13"/>
  <c r="K26" i="13" l="1"/>
  <c r="K27" i="13" s="1"/>
  <c r="C22" i="13"/>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C24" i="13" l="1"/>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75" i="6"/>
  <c r="AK75" i="6"/>
  <c r="AS75" i="6"/>
  <c r="AS79" i="6" s="1"/>
  <c r="AD75" i="6"/>
  <c r="AL75" i="6"/>
  <c r="AT75" i="6"/>
  <c r="AT79" i="6" s="1"/>
  <c r="AE75" i="6"/>
  <c r="AM75" i="6"/>
  <c r="AU75" i="6"/>
  <c r="AU79" i="6" s="1"/>
  <c r="AF75" i="6"/>
  <c r="AN75" i="6"/>
  <c r="AG75" i="6"/>
  <c r="AO75" i="6"/>
  <c r="AH75" i="6"/>
  <c r="AP75" i="6"/>
  <c r="AP79" i="6" s="1"/>
  <c r="AA75" i="6"/>
  <c r="AI75" i="6"/>
  <c r="AQ75" i="6"/>
  <c r="AQ79" i="6" s="1"/>
  <c r="AB75" i="6"/>
  <c r="AJ75" i="6"/>
  <c r="AR75" i="6"/>
  <c r="AR79" i="6" s="1"/>
  <c r="N49" i="6"/>
  <c r="AD49" i="6"/>
  <c r="U75" i="6"/>
  <c r="AC49" i="6"/>
  <c r="S49" i="6"/>
  <c r="K75" i="6"/>
  <c r="AF49" i="6"/>
  <c r="Q75" i="6"/>
  <c r="Z49" i="6"/>
  <c r="T75" i="6"/>
  <c r="T49" i="6"/>
  <c r="K49" i="6"/>
  <c r="AO49" i="6"/>
  <c r="W49" i="6"/>
  <c r="R49" i="6"/>
  <c r="U49" i="6"/>
  <c r="P75" i="6"/>
  <c r="L49" i="6"/>
  <c r="AP49" i="6"/>
  <c r="AG49" i="6"/>
  <c r="O49" i="6"/>
  <c r="AT49" i="6"/>
  <c r="AT53" i="6" s="1"/>
  <c r="Z75" i="6"/>
  <c r="O75" i="6"/>
  <c r="V75" i="6"/>
  <c r="AH49" i="6"/>
  <c r="X49" i="6"/>
  <c r="Y75" i="6"/>
  <c r="AE49" i="6"/>
  <c r="M49" i="6"/>
  <c r="L75" i="6"/>
  <c r="M75" i="6"/>
  <c r="N75" i="6"/>
  <c r="Y49" i="6"/>
  <c r="P49" i="6"/>
  <c r="AU49" i="6"/>
  <c r="AU53" i="6" s="1"/>
  <c r="J49" i="6"/>
  <c r="AQ49" i="6"/>
  <c r="AQ53" i="6" s="1"/>
  <c r="X75" i="6"/>
  <c r="AR49" i="6"/>
  <c r="AR53" i="6" s="1"/>
  <c r="Q49" i="6"/>
  <c r="R75" i="6"/>
  <c r="AM49" i="6"/>
  <c r="V49" i="6"/>
  <c r="AL49" i="6"/>
  <c r="J75" i="6"/>
  <c r="J79" i="6" s="1"/>
  <c r="AS49" i="6"/>
  <c r="AS53" i="6" s="1"/>
  <c r="AJ49" i="6"/>
  <c r="AA49" i="6"/>
  <c r="AI49" i="6"/>
  <c r="W75" i="6"/>
  <c r="AK49" i="6"/>
  <c r="AB49" i="6"/>
  <c r="S75" i="6"/>
  <c r="AN49" i="6"/>
  <c r="W38" i="13"/>
  <c r="W39" i="13" s="1"/>
  <c r="P7" i="6"/>
  <c r="O7" i="6"/>
  <c r="Q7" i="6"/>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7" i="6"/>
  <c r="J36" i="8" l="1"/>
  <c r="J40" i="8" s="1"/>
  <c r="N53" i="6"/>
  <c r="AI79" i="6"/>
  <c r="AN79" i="6"/>
  <c r="AF79" i="6"/>
  <c r="AJ79" i="6"/>
  <c r="AM79" i="6"/>
  <c r="AE79" i="6"/>
  <c r="AL79" i="6"/>
  <c r="AD79" i="6"/>
  <c r="AK79" i="6"/>
  <c r="AC79" i="6"/>
  <c r="AH79" i="6"/>
  <c r="AO79" i="6"/>
  <c r="AG79" i="6"/>
  <c r="AA79" i="6"/>
  <c r="AB79" i="6"/>
  <c r="C28" i="13"/>
  <c r="C27" i="13"/>
  <c r="W40" i="13"/>
  <c r="W42" i="13" s="1"/>
  <c r="AP53" i="6"/>
  <c r="AK53" i="6"/>
  <c r="AO53" i="6"/>
  <c r="AH53" i="6"/>
  <c r="Y53" i="6"/>
  <c r="AI53" i="6"/>
  <c r="AA53" i="6"/>
  <c r="Z53" i="6"/>
  <c r="V53" i="6"/>
  <c r="AG53" i="6"/>
  <c r="AF53" i="6"/>
  <c r="W53" i="6"/>
  <c r="AL53" i="6"/>
  <c r="AM53" i="6"/>
  <c r="X53" i="6"/>
  <c r="AD53" i="6"/>
  <c r="AJ53" i="6"/>
  <c r="AN53" i="6"/>
  <c r="AB53" i="6"/>
  <c r="AE53" i="6"/>
  <c r="AC53" i="6"/>
  <c r="S79" i="6"/>
  <c r="Y79" i="6"/>
  <c r="P53" i="6"/>
  <c r="T53" i="6"/>
  <c r="L53" i="6"/>
  <c r="Q53" i="6"/>
  <c r="U53" i="6"/>
  <c r="R53" i="6"/>
  <c r="M53" i="6"/>
  <c r="O53" i="6"/>
  <c r="S53" i="6"/>
  <c r="Z79" i="6"/>
  <c r="K53" i="6"/>
  <c r="W79" i="6"/>
  <c r="U79" i="6"/>
  <c r="R79" i="6"/>
  <c r="T79" i="6"/>
  <c r="P79" i="6"/>
  <c r="N79" i="6"/>
  <c r="V79" i="6"/>
  <c r="M79" i="6"/>
  <c r="O79" i="6"/>
  <c r="Q79" i="6"/>
  <c r="X79" i="6"/>
  <c r="L79" i="6"/>
  <c r="K79" i="6"/>
  <c r="J53" i="6"/>
  <c r="J58" i="6" s="1"/>
  <c r="AS58" i="6"/>
  <c r="AT58" i="6"/>
  <c r="AU58" i="6"/>
  <c r="AR58" i="6"/>
  <c r="AQ58" i="6"/>
  <c r="L36" i="8"/>
  <c r="M36" i="8"/>
  <c r="K36" i="8"/>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84" i="6"/>
  <c r="M7" i="6"/>
  <c r="J43" i="8" l="1"/>
  <c r="H31" i="19"/>
  <c r="G21" i="5" s="1"/>
  <c r="J42" i="8"/>
  <c r="J41" i="8"/>
  <c r="I36" i="8"/>
  <c r="I41" i="8" s="1"/>
  <c r="M40" i="8"/>
  <c r="M41" i="8"/>
  <c r="K40" i="8"/>
  <c r="K41" i="8"/>
  <c r="L40" i="8"/>
  <c r="L41" i="8"/>
  <c r="L42" i="8"/>
  <c r="K42" i="8"/>
  <c r="M42" i="8"/>
  <c r="J31" i="19"/>
  <c r="I21" i="5" s="1"/>
  <c r="I31" i="19"/>
  <c r="H21" i="5" s="1"/>
  <c r="K31" i="19"/>
  <c r="J21" i="5" s="1"/>
  <c r="C25" i="5"/>
  <c r="K43" i="8"/>
  <c r="M43" i="8"/>
  <c r="L43" i="8"/>
  <c r="W41" i="13"/>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L7" i="6"/>
  <c r="K7" i="6"/>
  <c r="J7" i="6"/>
  <c r="I43" i="8" l="1"/>
  <c r="I42" i="8"/>
  <c r="I40" i="8"/>
  <c r="G31" i="19"/>
  <c r="F21" i="5" s="1"/>
  <c r="H36" i="8"/>
  <c r="C32" i="13"/>
  <c r="C31" i="13"/>
  <c r="E7" i="6"/>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H43" i="8" l="1"/>
  <c r="F31" i="19"/>
  <c r="E21" i="5"/>
  <c r="H42" i="8"/>
  <c r="H41" i="8"/>
  <c r="H40" i="8"/>
  <c r="C33" i="13"/>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51" i="13" s="1"/>
  <c r="L49" i="13"/>
  <c r="J48" i="13"/>
  <c r="J47" i="13"/>
  <c r="K47" i="13"/>
  <c r="K48" i="13"/>
  <c r="I47" i="13"/>
  <c r="I48" i="13"/>
  <c r="O51" i="13"/>
  <c r="AO25" i="5"/>
  <c r="AP25" i="5"/>
  <c r="AQ25" i="5"/>
  <c r="AR25" i="5"/>
  <c r="AS25" i="5"/>
  <c r="AT25" i="5"/>
  <c r="AU25" i="5"/>
  <c r="AV25" i="5"/>
  <c r="AW25" i="5"/>
  <c r="AX25" i="5"/>
  <c r="AY25" i="5"/>
  <c r="AZ25" i="5"/>
  <c r="AO14" i="5"/>
  <c r="AP14" i="5"/>
  <c r="AQ14" i="5"/>
  <c r="AR14" i="5"/>
  <c r="AS14" i="5"/>
  <c r="AT14" i="5"/>
  <c r="AU14" i="5"/>
  <c r="AV14" i="5"/>
  <c r="AW14" i="5"/>
  <c r="AX14" i="5"/>
  <c r="AY14" i="5"/>
  <c r="AZ14" i="5"/>
  <c r="C43" i="13" l="1"/>
  <c r="C44" i="13"/>
  <c r="N49" i="13"/>
  <c r="N50" i="13"/>
  <c r="N51" i="13" s="1"/>
  <c r="D49" i="13"/>
  <c r="D50" i="13"/>
  <c r="D51" i="13" s="1"/>
  <c r="G49" i="13"/>
  <c r="G50" i="13"/>
  <c r="G51" i="13" s="1"/>
  <c r="H50" i="13"/>
  <c r="H51" i="13" s="1"/>
  <c r="H49" i="13"/>
  <c r="I50" i="13"/>
  <c r="I49" i="13"/>
  <c r="J50" i="13"/>
  <c r="J51" i="13" s="1"/>
  <c r="J49" i="13"/>
  <c r="K49" i="13"/>
  <c r="K50" i="13"/>
  <c r="K51" i="13" s="1"/>
  <c r="AW12" i="5"/>
  <c r="AW26" i="5"/>
  <c r="AO26" i="5"/>
  <c r="AZ12" i="5"/>
  <c r="AV12" i="5"/>
  <c r="AR12" i="5"/>
  <c r="AS12" i="5"/>
  <c r="AO12" i="5"/>
  <c r="AV26" i="5"/>
  <c r="AU12" i="5"/>
  <c r="AZ26" i="5"/>
  <c r="AR26" i="5"/>
  <c r="AY12" i="5"/>
  <c r="AQ12" i="5"/>
  <c r="AX26" i="5"/>
  <c r="AP26" i="5"/>
  <c r="AT26" i="5"/>
  <c r="AS26" i="5"/>
  <c r="AY26" i="5"/>
  <c r="AU26" i="5"/>
  <c r="AQ26" i="5"/>
  <c r="AX12" i="5"/>
  <c r="AT12" i="5"/>
  <c r="AP12" i="5"/>
  <c r="C46" i="13" l="1"/>
  <c r="C45" i="13"/>
  <c r="I51" i="13"/>
  <c r="C47" i="13" l="1"/>
  <c r="C48" i="13"/>
  <c r="P35" i="6"/>
  <c r="X35" i="6"/>
  <c r="AG35" i="6"/>
  <c r="AP35" i="6"/>
  <c r="T35" i="6"/>
  <c r="Q35" i="6"/>
  <c r="Y35" i="6"/>
  <c r="AH35" i="6"/>
  <c r="AO35" i="6"/>
  <c r="L35" i="6"/>
  <c r="AF35" i="6"/>
  <c r="J35" i="6"/>
  <c r="R35" i="6"/>
  <c r="Z35" i="6"/>
  <c r="AI35" i="6"/>
  <c r="K35" i="6"/>
  <c r="AB35" i="6"/>
  <c r="AJ35" i="6"/>
  <c r="AC35" i="6"/>
  <c r="W35" i="6"/>
  <c r="S35" i="6"/>
  <c r="AK35" i="6"/>
  <c r="AN35" i="6"/>
  <c r="AA35" i="6"/>
  <c r="M35" i="6"/>
  <c r="U35" i="6"/>
  <c r="AD35" i="6"/>
  <c r="AL35" i="6"/>
  <c r="N35" i="6"/>
  <c r="V35" i="6"/>
  <c r="AE35" i="6"/>
  <c r="AM35" i="6"/>
  <c r="O35" i="6"/>
  <c r="AQ35" i="6"/>
  <c r="AS35" i="6"/>
  <c r="AR35" i="6"/>
  <c r="AU35" i="6"/>
  <c r="AT35" i="6"/>
  <c r="J82" i="6"/>
  <c r="N39" i="6" l="1"/>
  <c r="J39" i="6"/>
  <c r="J44" i="6" s="1"/>
  <c r="C50" i="13"/>
  <c r="C49" i="13"/>
  <c r="K39" i="6"/>
  <c r="L39" i="6"/>
  <c r="M39" i="6"/>
  <c r="AU39" i="6"/>
  <c r="AT39" i="6"/>
  <c r="AS39" i="6"/>
  <c r="AQ39" i="6"/>
  <c r="AR39" i="6"/>
  <c r="AP39" i="6"/>
  <c r="T39" i="6"/>
  <c r="R39" i="6"/>
  <c r="P39" i="6"/>
  <c r="AA39" i="6"/>
  <c r="AF39" i="6"/>
  <c r="AK39" i="6"/>
  <c r="U39" i="6"/>
  <c r="AM39" i="6"/>
  <c r="W39" i="6"/>
  <c r="AH39" i="6"/>
  <c r="AL39" i="6"/>
  <c r="AG39" i="6"/>
  <c r="Q39" i="6"/>
  <c r="AN39" i="6"/>
  <c r="AI39" i="6"/>
  <c r="S39" i="6"/>
  <c r="Z39" i="6"/>
  <c r="AJ39" i="6"/>
  <c r="AD39" i="6"/>
  <c r="AC39" i="6"/>
  <c r="X39" i="6"/>
  <c r="AE39" i="6"/>
  <c r="O39" i="6"/>
  <c r="V39" i="6"/>
  <c r="AB39" i="6"/>
  <c r="AO39" i="6"/>
  <c r="Y39" i="6"/>
  <c r="E18" i="20" l="1"/>
  <c r="E9" i="20"/>
  <c r="C51" i="13"/>
  <c r="S57" i="13"/>
  <c r="S59" i="13" s="1"/>
  <c r="D6" i="5"/>
  <c r="D9" i="5" l="1"/>
  <c r="D10" i="5"/>
  <c r="E6" i="5"/>
  <c r="E10" i="5" l="1"/>
  <c r="E9" i="5"/>
  <c r="D17" i="8"/>
  <c r="F6" i="5"/>
  <c r="M37" i="8" l="1"/>
  <c r="M38" i="8" s="1"/>
  <c r="H37" i="8"/>
  <c r="H38" i="8" s="1"/>
  <c r="I37" i="8"/>
  <c r="I38" i="8" s="1"/>
  <c r="L37" i="8"/>
  <c r="L38" i="8" s="1"/>
  <c r="J37" i="8"/>
  <c r="J38" i="8" s="1"/>
  <c r="K37" i="8"/>
  <c r="K38" i="8" s="1"/>
  <c r="C21" i="19"/>
  <c r="F9" i="5"/>
  <c r="F10" i="5"/>
  <c r="J39" i="8"/>
  <c r="I39" i="8"/>
  <c r="K39" i="8"/>
  <c r="M39" i="8"/>
  <c r="L39" i="8"/>
  <c r="H39" i="8"/>
  <c r="G6" i="5"/>
  <c r="D29" i="16" l="1"/>
  <c r="G10" i="5"/>
  <c r="G9" i="5"/>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s="1"/>
  <c r="AP9" i="5" l="1"/>
  <c r="AP10" i="5"/>
  <c r="AQ6" i="5"/>
  <c r="AQ11" i="5" s="1"/>
  <c r="AQ10" i="5" l="1"/>
  <c r="AQ9" i="5"/>
  <c r="AR6" i="5"/>
  <c r="AR11" i="5" s="1"/>
  <c r="AR9" i="5" l="1"/>
  <c r="AR10" i="5"/>
  <c r="AS6" i="5"/>
  <c r="AS11" i="5" s="1"/>
  <c r="AS10" i="5" l="1"/>
  <c r="AS9" i="5"/>
  <c r="AT6" i="5"/>
  <c r="AT11" i="5" s="1"/>
  <c r="AT9" i="5" l="1"/>
  <c r="AT10" i="5"/>
  <c r="AU6" i="5"/>
  <c r="AU11" i="5" s="1"/>
  <c r="AU10" i="5" l="1"/>
  <c r="AU9" i="5"/>
  <c r="AV6" i="5"/>
  <c r="AV11" i="5" s="1"/>
  <c r="AV9" i="5" l="1"/>
  <c r="AV10" i="5"/>
  <c r="AW6" i="5"/>
  <c r="AW11" i="5" s="1"/>
  <c r="AW9" i="5" l="1"/>
  <c r="AW10" i="5"/>
  <c r="AX6" i="5"/>
  <c r="AX11" i="5" s="1"/>
  <c r="AX9" i="5" l="1"/>
  <c r="AX10" i="5"/>
  <c r="AY6" i="5"/>
  <c r="AY11" i="5" s="1"/>
  <c r="AY10" i="5" l="1"/>
  <c r="AY9" i="5"/>
  <c r="AZ6" i="5"/>
  <c r="AZ11" i="5" s="1"/>
  <c r="AZ9" i="5" l="1"/>
  <c r="AZ10" i="5"/>
  <c r="AP8" i="5" l="1"/>
  <c r="AP15" i="5" s="1"/>
  <c r="AP27" i="5" s="1"/>
  <c r="AP28" i="5" s="1"/>
  <c r="AP29" i="5" s="1"/>
  <c r="AP30" i="5" s="1"/>
  <c r="AP6" i="13" s="1"/>
  <c r="AP18" i="13" l="1"/>
  <c r="AQ8" i="5"/>
  <c r="AQ15" i="5" s="1"/>
  <c r="AQ27" i="5" s="1"/>
  <c r="AQ28" i="5" s="1"/>
  <c r="AQ29" i="5" s="1"/>
  <c r="AQ30" i="5" s="1"/>
  <c r="AQ6" i="13" s="1"/>
  <c r="AP19" i="13" l="1"/>
  <c r="AP20" i="13"/>
  <c r="AP21" i="13" s="1"/>
  <c r="AQ18" i="13"/>
  <c r="AR8" i="5"/>
  <c r="AR15" i="5" s="1"/>
  <c r="AR27" i="5" s="1"/>
  <c r="AR28" i="5" s="1"/>
  <c r="AR29" i="5" s="1"/>
  <c r="AR30" i="5" s="1"/>
  <c r="AR6" i="13" s="1"/>
  <c r="AP22" i="13" l="1"/>
  <c r="AP23" i="13" s="1"/>
  <c r="AQ19" i="13"/>
  <c r="AQ20" i="13"/>
  <c r="AQ22" i="13" s="1"/>
  <c r="AQ23" i="13" s="1"/>
  <c r="AR18" i="13"/>
  <c r="AS8" i="5"/>
  <c r="AS15" i="5" s="1"/>
  <c r="AS27" i="5" s="1"/>
  <c r="AS28" i="5" s="1"/>
  <c r="AS29" i="5" s="1"/>
  <c r="AS30" i="5" s="1"/>
  <c r="AS6" i="13" s="1"/>
  <c r="AP24" i="13" l="1"/>
  <c r="AP25" i="13" s="1"/>
  <c r="AQ24" i="13"/>
  <c r="AQ25" i="13" s="1"/>
  <c r="AQ21" i="13"/>
  <c r="AR20" i="13"/>
  <c r="AR21" i="13" s="1"/>
  <c r="AR19" i="13"/>
  <c r="AS18" i="13"/>
  <c r="AT8" i="5"/>
  <c r="AT15" i="5" s="1"/>
  <c r="AT27" i="5" s="1"/>
  <c r="AT28" i="5" s="1"/>
  <c r="AT29" i="5" s="1"/>
  <c r="AT30" i="5" s="1"/>
  <c r="AT6" i="13" s="1"/>
  <c r="AR22" i="13" l="1"/>
  <c r="AR23" i="13" s="1"/>
  <c r="AQ26" i="13"/>
  <c r="AQ28" i="13" s="1"/>
  <c r="AP26" i="13"/>
  <c r="AP27" i="13" s="1"/>
  <c r="AS20" i="13"/>
  <c r="AS21" i="13" s="1"/>
  <c r="AS19" i="13"/>
  <c r="AT18" i="13"/>
  <c r="AU8" i="5"/>
  <c r="AU15" i="5" s="1"/>
  <c r="AU27" i="5" s="1"/>
  <c r="AU28" i="5" s="1"/>
  <c r="AU29" i="5" s="1"/>
  <c r="AU30" i="5" s="1"/>
  <c r="AU6" i="13" s="1"/>
  <c r="AP28" i="13" l="1"/>
  <c r="AP29" i="13" s="1"/>
  <c r="AR24" i="13"/>
  <c r="AR25" i="13" s="1"/>
  <c r="AQ27" i="13"/>
  <c r="AS22" i="13"/>
  <c r="AS24" i="13" s="1"/>
  <c r="AS26" i="13" s="1"/>
  <c r="AT20" i="13"/>
  <c r="AT22" i="13" s="1"/>
  <c r="AT24" i="13" s="1"/>
  <c r="AT19" i="13"/>
  <c r="AU18" i="13"/>
  <c r="AQ29" i="13"/>
  <c r="AQ30" i="13"/>
  <c r="AV8" i="5"/>
  <c r="AV15" i="5" s="1"/>
  <c r="AV27" i="5" s="1"/>
  <c r="AV28" i="5" s="1"/>
  <c r="AV29" i="5" s="1"/>
  <c r="AV30" i="5" s="1"/>
  <c r="AV6" i="13" s="1"/>
  <c r="AP30" i="13" l="1"/>
  <c r="AP32" i="13" s="1"/>
  <c r="AP33" i="13" s="1"/>
  <c r="AS23" i="13"/>
  <c r="AR26" i="13"/>
  <c r="AR28" i="13" s="1"/>
  <c r="AR29" i="13" s="1"/>
  <c r="AS25" i="13"/>
  <c r="AT23" i="13"/>
  <c r="AT21" i="13"/>
  <c r="AU19" i="13"/>
  <c r="AU20" i="13"/>
  <c r="AU21" i="13" s="1"/>
  <c r="AV18" i="13"/>
  <c r="AQ31" i="13"/>
  <c r="AQ32" i="13"/>
  <c r="AS28" i="13"/>
  <c r="AS27" i="13"/>
  <c r="AT25" i="13"/>
  <c r="AT26" i="13"/>
  <c r="AW8" i="5"/>
  <c r="AW15" i="5" s="1"/>
  <c r="AW27" i="5" s="1"/>
  <c r="AW28" i="5" s="1"/>
  <c r="AW29" i="5" s="1"/>
  <c r="AW30" i="5" s="1"/>
  <c r="AW6" i="13" s="1"/>
  <c r="AP31" i="13" l="1"/>
  <c r="AP34" i="13"/>
  <c r="AP36" i="13" s="1"/>
  <c r="AR27" i="13"/>
  <c r="AR30" i="13"/>
  <c r="AR31" i="13" s="1"/>
  <c r="AV20" i="13"/>
  <c r="AV22" i="13" s="1"/>
  <c r="AV24" i="13" s="1"/>
  <c r="AV19" i="13"/>
  <c r="AW18" i="13"/>
  <c r="AU22" i="13"/>
  <c r="AU23" i="13" s="1"/>
  <c r="AS29" i="13"/>
  <c r="AS30" i="13"/>
  <c r="AQ33" i="13"/>
  <c r="AQ34" i="13"/>
  <c r="AT27" i="13"/>
  <c r="AT28" i="13"/>
  <c r="AX8" i="5"/>
  <c r="AX15" i="5" s="1"/>
  <c r="AX27" i="5" s="1"/>
  <c r="AX28" i="5" s="1"/>
  <c r="AX29" i="5" s="1"/>
  <c r="AX30" i="5" s="1"/>
  <c r="AX6" i="13" s="1"/>
  <c r="AP35" i="13" l="1"/>
  <c r="AR32" i="13"/>
  <c r="AR34" i="13" s="1"/>
  <c r="AV23" i="13"/>
  <c r="AU24" i="13"/>
  <c r="AU25" i="13" s="1"/>
  <c r="AV21" i="13"/>
  <c r="AW19" i="13"/>
  <c r="AW20" i="13"/>
  <c r="AW21" i="13" s="1"/>
  <c r="AX18" i="13"/>
  <c r="AP37" i="13"/>
  <c r="AP38" i="13"/>
  <c r="AT29" i="13"/>
  <c r="AT30" i="13"/>
  <c r="AQ36" i="13"/>
  <c r="AQ35" i="13"/>
  <c r="AS31" i="13"/>
  <c r="AS32" i="13"/>
  <c r="AV25" i="13"/>
  <c r="AV26" i="13"/>
  <c r="AY8" i="5"/>
  <c r="AY15" i="5" s="1"/>
  <c r="AY27" i="5" s="1"/>
  <c r="AY28" i="5" s="1"/>
  <c r="AR33" i="13" l="1"/>
  <c r="AU26" i="13"/>
  <c r="AU27" i="13" s="1"/>
  <c r="AW22" i="13"/>
  <c r="AW24" i="13" s="1"/>
  <c r="AW25" i="13" s="1"/>
  <c r="AX20" i="13"/>
  <c r="AX21" i="13" s="1"/>
  <c r="AX19" i="13"/>
  <c r="AY29" i="5"/>
  <c r="AY30" i="5" s="1"/>
  <c r="AY6" i="13" s="1"/>
  <c r="AQ37" i="13"/>
  <c r="AQ38" i="13"/>
  <c r="AT32" i="13"/>
  <c r="AT31" i="13"/>
  <c r="AR36" i="13"/>
  <c r="AR35" i="13"/>
  <c r="AS33" i="13"/>
  <c r="AS34" i="13"/>
  <c r="AP40" i="13"/>
  <c r="AP39" i="13"/>
  <c r="AV27" i="13"/>
  <c r="AV28" i="13"/>
  <c r="AZ8" i="5"/>
  <c r="AZ15" i="5" s="1"/>
  <c r="AZ27" i="5" s="1"/>
  <c r="AZ28" i="5" s="1"/>
  <c r="AZ29" i="5" s="1"/>
  <c r="AZ30" i="5" s="1"/>
  <c r="AZ6" i="13" s="1"/>
  <c r="AU28" i="13" l="1"/>
  <c r="AU30" i="13" s="1"/>
  <c r="AW23" i="13"/>
  <c r="AX22" i="13"/>
  <c r="AX23" i="13" s="1"/>
  <c r="AW26" i="13"/>
  <c r="AW28" i="13" s="1"/>
  <c r="AY18" i="13"/>
  <c r="AV29" i="13"/>
  <c r="AV30" i="13"/>
  <c r="AP42" i="13"/>
  <c r="AP41" i="13"/>
  <c r="AS36" i="13"/>
  <c r="AS35" i="13"/>
  <c r="AT34" i="13"/>
  <c r="AT33" i="13"/>
  <c r="AQ40" i="13"/>
  <c r="AQ39" i="13"/>
  <c r="AR37" i="13"/>
  <c r="AR38" i="13"/>
  <c r="AZ18" i="13"/>
  <c r="AX24" i="13" l="1"/>
  <c r="AX25" i="13" s="1"/>
  <c r="AU29" i="13"/>
  <c r="AW27" i="13"/>
  <c r="AY19" i="13"/>
  <c r="AY20" i="13"/>
  <c r="AW29" i="13"/>
  <c r="AW30" i="13"/>
  <c r="AQ41" i="13"/>
  <c r="AQ42" i="13"/>
  <c r="AT35" i="13"/>
  <c r="AT36" i="13"/>
  <c r="AP45" i="13"/>
  <c r="AU31" i="13"/>
  <c r="AU32" i="13"/>
  <c r="AP43" i="13"/>
  <c r="AS38" i="13"/>
  <c r="AS37" i="13"/>
  <c r="AV32" i="13"/>
  <c r="AV31" i="13"/>
  <c r="AR39" i="13"/>
  <c r="AR40" i="13"/>
  <c r="AR42" i="13" s="1"/>
  <c r="AZ20" i="13"/>
  <c r="AZ21" i="13" s="1"/>
  <c r="AZ19" i="13"/>
  <c r="AX26" i="13" l="1"/>
  <c r="AX28" i="13" s="1"/>
  <c r="AX29" i="13" s="1"/>
  <c r="AY21" i="13"/>
  <c r="AY22" i="13"/>
  <c r="AQ45" i="13"/>
  <c r="AQ43" i="13"/>
  <c r="AT38" i="13"/>
  <c r="AT37" i="13"/>
  <c r="AW31" i="13"/>
  <c r="AW32" i="13"/>
  <c r="AS39" i="13"/>
  <c r="AS40" i="13"/>
  <c r="AV34" i="13"/>
  <c r="AV33" i="13"/>
  <c r="AU33" i="13"/>
  <c r="AU34" i="13"/>
  <c r="AR41" i="13"/>
  <c r="AZ22" i="13"/>
  <c r="AZ23" i="13" s="1"/>
  <c r="AX30" i="13" l="1"/>
  <c r="AX32" i="13" s="1"/>
  <c r="AX27" i="13"/>
  <c r="AY24" i="13"/>
  <c r="AY23" i="13"/>
  <c r="AS41" i="13"/>
  <c r="AS42" i="13"/>
  <c r="AR45" i="13"/>
  <c r="AR43" i="13"/>
  <c r="AV36" i="13"/>
  <c r="AV35" i="13"/>
  <c r="AT40" i="13"/>
  <c r="AT39" i="13"/>
  <c r="AU36" i="13"/>
  <c r="AU35" i="13"/>
  <c r="AW33" i="13"/>
  <c r="AW34" i="13"/>
  <c r="AZ24" i="13"/>
  <c r="AX31" i="13" l="1"/>
  <c r="AY25" i="13"/>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36" i="8"/>
  <c r="G37" i="8" s="1"/>
  <c r="G40" i="8" l="1"/>
  <c r="G41" i="8"/>
  <c r="G42" i="8"/>
  <c r="G38" i="8"/>
  <c r="E31" i="19"/>
  <c r="G43" i="8"/>
  <c r="AY30" i="13"/>
  <c r="AY29" i="13"/>
  <c r="G39" i="8"/>
  <c r="AT45" i="13"/>
  <c r="AV42" i="13"/>
  <c r="AV41" i="13"/>
  <c r="AX38" i="13"/>
  <c r="AX37" i="13"/>
  <c r="AZ29" i="13"/>
  <c r="AZ30" i="13"/>
  <c r="AW39" i="13"/>
  <c r="AW40" i="13"/>
  <c r="AU41" i="13"/>
  <c r="AU42" i="13"/>
  <c r="D21" i="5" l="1"/>
  <c r="AY32" i="13"/>
  <c r="AY31" i="13"/>
  <c r="AU44" i="13"/>
  <c r="AU43" i="13"/>
  <c r="AZ32" i="13"/>
  <c r="AZ31" i="13"/>
  <c r="AW42" i="13"/>
  <c r="AW41" i="13"/>
  <c r="AX40" i="13"/>
  <c r="AX39" i="13"/>
  <c r="AV43" i="13"/>
  <c r="AV44" i="13"/>
  <c r="F36" i="8"/>
  <c r="F37" i="8" l="1"/>
  <c r="F38" i="8" s="1"/>
  <c r="D31" i="19"/>
  <c r="F40" i="8"/>
  <c r="F41" i="8"/>
  <c r="E41" i="8" s="1"/>
  <c r="F42" i="8"/>
  <c r="E42" i="8" s="1"/>
  <c r="F39" i="8"/>
  <c r="F43" i="8"/>
  <c r="AY33" i="13"/>
  <c r="AY34" i="13"/>
  <c r="AZ34" i="13"/>
  <c r="AZ33" i="13"/>
  <c r="AW44" i="13"/>
  <c r="AW43" i="13"/>
  <c r="AX42" i="13"/>
  <c r="AX43" i="13" s="1"/>
  <c r="AX41" i="13"/>
  <c r="AV45" i="13"/>
  <c r="AV46" i="13"/>
  <c r="AU47" i="13"/>
  <c r="AU45" i="13"/>
  <c r="E16" i="6" l="1"/>
  <c r="G25" i="6" s="1"/>
  <c r="K25" i="6" s="1"/>
  <c r="E13" i="6"/>
  <c r="C21" i="5"/>
  <c r="K33" i="19"/>
  <c r="AY36" i="13"/>
  <c r="AY35" i="13"/>
  <c r="E40" i="8"/>
  <c r="E43" i="8"/>
  <c r="AV49" i="13"/>
  <c r="AW46" i="13"/>
  <c r="AW45" i="13"/>
  <c r="AX44" i="13"/>
  <c r="AV47" i="13"/>
  <c r="AZ36" i="13"/>
  <c r="AZ35" i="13"/>
  <c r="E63" i="13" l="1"/>
  <c r="M63" i="13"/>
  <c r="C63" i="13"/>
  <c r="F63" i="13"/>
  <c r="N63" i="13"/>
  <c r="G63" i="13"/>
  <c r="O63" i="13"/>
  <c r="R63" i="13"/>
  <c r="S63" i="13"/>
  <c r="L63" i="13"/>
  <c r="H63" i="13"/>
  <c r="P63" i="13"/>
  <c r="I63" i="13"/>
  <c r="Q63" i="13"/>
  <c r="J63" i="13"/>
  <c r="K63" i="13"/>
  <c r="D63" i="13"/>
  <c r="K70" i="6"/>
  <c r="F39" i="20"/>
  <c r="L25" i="6"/>
  <c r="J25" i="6"/>
  <c r="M25" i="6"/>
  <c r="O25" i="6"/>
  <c r="P25" i="6"/>
  <c r="Q25" i="6"/>
  <c r="N25" i="6"/>
  <c r="E64" i="6"/>
  <c r="E19" i="6"/>
  <c r="G27" i="6" s="1"/>
  <c r="C24" i="19"/>
  <c r="E18" i="6"/>
  <c r="E15" i="6"/>
  <c r="G24" i="6" s="1"/>
  <c r="J24" i="6" s="1"/>
  <c r="J57" i="6" s="1"/>
  <c r="J59" i="6" s="1"/>
  <c r="J60" i="6" s="1"/>
  <c r="E12" i="6"/>
  <c r="AY37" i="13"/>
  <c r="AY38" i="13"/>
  <c r="AW49" i="13"/>
  <c r="AW47" i="13"/>
  <c r="AZ37" i="13"/>
  <c r="AZ38" i="13"/>
  <c r="AX46" i="13"/>
  <c r="AX45" i="13"/>
  <c r="Q70" i="6" l="1"/>
  <c r="L39" i="20"/>
  <c r="P70" i="6"/>
  <c r="K39" i="20"/>
  <c r="O70" i="6"/>
  <c r="J39" i="20"/>
  <c r="M70" i="6"/>
  <c r="H39" i="20"/>
  <c r="J70" i="6"/>
  <c r="E39" i="20"/>
  <c r="L70" i="6"/>
  <c r="G39" i="20"/>
  <c r="N70" i="6"/>
  <c r="I39" i="20"/>
  <c r="K24" i="6"/>
  <c r="K57" i="6" s="1"/>
  <c r="E51" i="6" s="1"/>
  <c r="O24" i="6"/>
  <c r="O57" i="6" s="1"/>
  <c r="L24" i="6"/>
  <c r="L57" i="6" s="1"/>
  <c r="Q24" i="6"/>
  <c r="Q57" i="6" s="1"/>
  <c r="P24" i="6"/>
  <c r="P57" i="6" s="1"/>
  <c r="M24" i="6"/>
  <c r="M57" i="6" s="1"/>
  <c r="N24" i="6"/>
  <c r="N57" i="6" s="1"/>
  <c r="AY40" i="13"/>
  <c r="AY39" i="13"/>
  <c r="K56" i="6"/>
  <c r="AX47" i="13"/>
  <c r="AX49" i="13"/>
  <c r="AZ39" i="13"/>
  <c r="AZ40" i="13"/>
  <c r="AY41" i="13" l="1"/>
  <c r="AY42" i="13"/>
  <c r="K58" i="6"/>
  <c r="K59" i="6" s="1"/>
  <c r="L56" i="6" s="1"/>
  <c r="AZ42" i="13"/>
  <c r="AZ41" i="13"/>
  <c r="AY44" i="13" l="1"/>
  <c r="AY43" i="13"/>
  <c r="L58" i="6"/>
  <c r="L59" i="6" s="1"/>
  <c r="M56" i="6" s="1"/>
  <c r="K60" i="6"/>
  <c r="AZ44" i="13"/>
  <c r="AZ43" i="13"/>
  <c r="O57" i="13"/>
  <c r="O59" i="13" s="1"/>
  <c r="AY46" i="13" l="1"/>
  <c r="AY45" i="13"/>
  <c r="M58" i="6"/>
  <c r="M59" i="6" s="1"/>
  <c r="L60" i="6"/>
  <c r="P56" i="13"/>
  <c r="AZ45" i="13"/>
  <c r="AZ46" i="13"/>
  <c r="P57" i="13"/>
  <c r="P59" i="13" s="1"/>
  <c r="AZ47" i="13" l="1"/>
  <c r="AY48" i="13"/>
  <c r="AY47" i="13"/>
  <c r="N56" i="6"/>
  <c r="M60" i="6"/>
  <c r="Q56" i="13"/>
  <c r="AZ48" i="13"/>
  <c r="Q57" i="13"/>
  <c r="Q59" i="13" s="1"/>
  <c r="AY49" i="13" l="1"/>
  <c r="AY51" i="13"/>
  <c r="N58" i="6"/>
  <c r="N59" i="6" s="1"/>
  <c r="O56" i="6" s="1"/>
  <c r="R56" i="13"/>
  <c r="AZ49" i="13"/>
  <c r="AZ51" i="13"/>
  <c r="R57" i="13"/>
  <c r="R59" i="13" s="1"/>
  <c r="N60" i="6" l="1"/>
  <c r="O58" i="6"/>
  <c r="O59" i="6" s="1"/>
  <c r="S56" i="13"/>
  <c r="P56" i="6" l="1"/>
  <c r="O60" i="6"/>
  <c r="P58" i="6" l="1"/>
  <c r="P59" i="6" s="1"/>
  <c r="Q56" i="6" l="1"/>
  <c r="Q58" i="6" s="1"/>
  <c r="Q59" i="6" s="1"/>
  <c r="P60" i="6"/>
  <c r="R56" i="6" l="1"/>
  <c r="Q60" i="6"/>
  <c r="R58" i="6" l="1"/>
  <c r="R59" i="6" s="1"/>
  <c r="S56" i="6" s="1"/>
  <c r="R60" i="6" l="1"/>
  <c r="S58" i="6"/>
  <c r="S59" i="6" s="1"/>
  <c r="T56" i="6" s="1"/>
  <c r="S60" i="6" l="1"/>
  <c r="T58" i="6"/>
  <c r="T59" i="6" s="1"/>
  <c r="U56" i="6" l="1"/>
  <c r="U58" i="6" s="1"/>
  <c r="U59" i="6" s="1"/>
  <c r="V56" i="6" s="1"/>
  <c r="V58" i="6" s="1"/>
  <c r="T60" i="6"/>
  <c r="U60" i="6" l="1"/>
  <c r="V59" i="6"/>
  <c r="W56" i="6" l="1"/>
  <c r="W58" i="6" s="1"/>
  <c r="W59" i="6" s="1"/>
  <c r="V60" i="6"/>
  <c r="X56" i="6" l="1"/>
  <c r="X58" i="6" s="1"/>
  <c r="X59" i="6" s="1"/>
  <c r="W60" i="6"/>
  <c r="Y56" i="6" l="1"/>
  <c r="Y58" i="6" s="1"/>
  <c r="Y59" i="6" s="1"/>
  <c r="X60" i="6"/>
  <c r="Z56" i="6" l="1"/>
  <c r="Y60" i="6"/>
  <c r="I25" i="13"/>
  <c r="Z58" i="6" l="1"/>
  <c r="Z59" i="6" s="1"/>
  <c r="AA56" i="6" l="1"/>
  <c r="AA58" i="6" s="1"/>
  <c r="Z60" i="6"/>
  <c r="J25" i="13"/>
  <c r="AA59" i="6" l="1"/>
  <c r="AB56" i="6" s="1"/>
  <c r="AA60" i="6" l="1"/>
  <c r="AB58" i="6"/>
  <c r="AB59" i="6" s="1"/>
  <c r="K25" i="13"/>
  <c r="AC56" i="6" l="1"/>
  <c r="AB60" i="6"/>
  <c r="AC58" i="6" l="1"/>
  <c r="AC59" i="6" s="1"/>
  <c r="AD56" i="6" s="1"/>
  <c r="AD58" i="6" l="1"/>
  <c r="AD59" i="6" s="1"/>
  <c r="AE56" i="6" s="1"/>
  <c r="AC60" i="6"/>
  <c r="AD60" i="6" l="1"/>
  <c r="AE58" i="6"/>
  <c r="AE59" i="6" s="1"/>
  <c r="AF56" i="6" l="1"/>
  <c r="AF58" i="6" s="1"/>
  <c r="AE60" i="6"/>
  <c r="AF59" i="6" l="1"/>
  <c r="AG56" i="6" s="1"/>
  <c r="AG58" i="6" s="1"/>
  <c r="AF60" i="6" l="1"/>
  <c r="AG59" i="6"/>
  <c r="AH56" i="6" s="1"/>
  <c r="AH58" i="6" s="1"/>
  <c r="AG60" i="6" l="1"/>
  <c r="AH59" i="6"/>
  <c r="AI56" i="6" s="1"/>
  <c r="AI58" i="6" s="1"/>
  <c r="AH60" i="6" l="1"/>
  <c r="AI59" i="6"/>
  <c r="AJ56" i="6" s="1"/>
  <c r="AJ58" i="6" s="1"/>
  <c r="AJ59" i="6" l="1"/>
  <c r="AK56" i="6" s="1"/>
  <c r="AK58" i="6" s="1"/>
  <c r="AI60" i="6"/>
  <c r="AK59" i="6" l="1"/>
  <c r="AL56" i="6" s="1"/>
  <c r="AL58" i="6" s="1"/>
  <c r="AJ60" i="6"/>
  <c r="AK60" i="6" l="1"/>
  <c r="AL59" i="6"/>
  <c r="AM56" i="6" s="1"/>
  <c r="AM58" i="6" s="1"/>
  <c r="AM59" i="6" l="1"/>
  <c r="AN56" i="6" s="1"/>
  <c r="AN58" i="6" s="1"/>
  <c r="AN59" i="6" s="1"/>
  <c r="AL60" i="6"/>
  <c r="AM60" i="6" l="1"/>
  <c r="AO56" i="6"/>
  <c r="AO58" i="6" s="1"/>
  <c r="AN60" i="6"/>
  <c r="AO59" i="6" l="1"/>
  <c r="AP56" i="6" s="1"/>
  <c r="AP58" i="6" l="1"/>
  <c r="AP59" i="6" s="1"/>
  <c r="AO60" i="6"/>
  <c r="AQ56" i="6" l="1"/>
  <c r="AQ59" i="6" s="1"/>
  <c r="AR56" i="6" s="1"/>
  <c r="AR59" i="6" s="1"/>
  <c r="AS56" i="6" s="1"/>
  <c r="AP60" i="6"/>
  <c r="AQ60" i="6" l="1"/>
  <c r="AR60" i="6"/>
  <c r="AS59" i="6"/>
  <c r="AT56" i="6" s="1"/>
  <c r="AS60" i="6" l="1"/>
  <c r="AT59" i="6"/>
  <c r="AU56" i="6" s="1"/>
  <c r="AU59" i="6" s="1"/>
  <c r="AU60" i="6" s="1"/>
  <c r="AT60" i="6" l="1"/>
  <c r="AP84" i="6" l="1"/>
  <c r="AI25" i="5" l="1"/>
  <c r="AQ84" i="6" l="1"/>
  <c r="AJ25" i="5" l="1"/>
  <c r="AR84" i="6"/>
  <c r="AK25" i="5" l="1"/>
  <c r="AS84" i="6" l="1"/>
  <c r="AL25" i="5" l="1"/>
  <c r="AU84" i="6" l="1"/>
  <c r="AN25" i="5" l="1"/>
  <c r="AT84" i="6"/>
  <c r="AM25" i="5" l="1"/>
  <c r="G17" i="5" l="1"/>
  <c r="G18" i="5" s="1"/>
  <c r="D17" i="5"/>
  <c r="D18" i="5" s="1"/>
  <c r="J17" i="5"/>
  <c r="J18" i="5" s="1"/>
  <c r="E39" i="8"/>
  <c r="H17" i="5"/>
  <c r="H18" i="5" s="1"/>
  <c r="I17" i="5"/>
  <c r="I18" i="5" s="1"/>
  <c r="F17" i="5"/>
  <c r="F18" i="5" s="1"/>
  <c r="C17" i="5"/>
  <c r="E37" i="8"/>
  <c r="E17" i="5"/>
  <c r="E18" i="5" s="1"/>
  <c r="E17" i="6" l="1"/>
  <c r="G26" i="6" s="1"/>
  <c r="E14" i="6"/>
  <c r="E11" i="6"/>
  <c r="E38" i="8"/>
  <c r="C18" i="5"/>
  <c r="E8" i="6"/>
  <c r="E21" i="6" l="1"/>
  <c r="G22" i="6"/>
  <c r="L45" i="6"/>
  <c r="M45" i="6"/>
  <c r="K45" i="6"/>
  <c r="G23" i="6"/>
  <c r="M23" i="6" s="1"/>
  <c r="K26" i="6"/>
  <c r="O26" i="6"/>
  <c r="M26" i="6"/>
  <c r="Q26" i="6"/>
  <c r="L26" i="6"/>
  <c r="P26" i="6"/>
  <c r="N26" i="6"/>
  <c r="J26" i="6"/>
  <c r="F22" i="5" l="1"/>
  <c r="H17" i="20"/>
  <c r="E27" i="6"/>
  <c r="E25" i="6"/>
  <c r="E63" i="6" s="1"/>
  <c r="E24" i="6"/>
  <c r="E50" i="6" s="1"/>
  <c r="D52" i="17"/>
  <c r="C11" i="13"/>
  <c r="A31" i="19"/>
  <c r="N23" i="6"/>
  <c r="I17" i="20" s="1"/>
  <c r="J23" i="6"/>
  <c r="Q23" i="6"/>
  <c r="L17" i="20" s="1"/>
  <c r="L23" i="6"/>
  <c r="P23" i="6"/>
  <c r="O23" i="6"/>
  <c r="K23" i="6"/>
  <c r="E9" i="6"/>
  <c r="E26" i="6"/>
  <c r="E76" i="6" s="1"/>
  <c r="E23" i="6"/>
  <c r="E36" i="6" s="1"/>
  <c r="D23" i="5"/>
  <c r="K83" i="6"/>
  <c r="Q83" i="6"/>
  <c r="J23" i="5"/>
  <c r="H23" i="5"/>
  <c r="O83" i="6"/>
  <c r="C8" i="13"/>
  <c r="M43" i="6"/>
  <c r="N22" i="6"/>
  <c r="E22" i="6"/>
  <c r="J22" i="6"/>
  <c r="M22" i="6"/>
  <c r="O22" i="6"/>
  <c r="L22" i="6"/>
  <c r="K22" i="6"/>
  <c r="Q22" i="6"/>
  <c r="P22" i="6"/>
  <c r="G23" i="5"/>
  <c r="N83" i="6"/>
  <c r="L83" i="6"/>
  <c r="E23" i="5"/>
  <c r="C23" i="5"/>
  <c r="J83" i="6"/>
  <c r="P83" i="6"/>
  <c r="I23" i="5"/>
  <c r="F23" i="5"/>
  <c r="M83" i="6"/>
  <c r="C25" i="19" l="1"/>
  <c r="H22" i="5"/>
  <c r="J17" i="20"/>
  <c r="E22" i="5"/>
  <c r="G17" i="20"/>
  <c r="I22" i="5"/>
  <c r="K17" i="20"/>
  <c r="D22" i="5"/>
  <c r="F17" i="20"/>
  <c r="M29" i="6"/>
  <c r="C22" i="5"/>
  <c r="E17" i="20"/>
  <c r="E19" i="20" s="1"/>
  <c r="J61" i="13"/>
  <c r="C61" i="13"/>
  <c r="E61" i="13"/>
  <c r="M61" i="13"/>
  <c r="F61" i="13"/>
  <c r="N61" i="13"/>
  <c r="G61" i="13"/>
  <c r="O61" i="13"/>
  <c r="H61" i="13"/>
  <c r="P61" i="13"/>
  <c r="I61" i="13"/>
  <c r="Q61" i="13"/>
  <c r="R61" i="13"/>
  <c r="K61" i="13"/>
  <c r="S61" i="13"/>
  <c r="D61" i="13"/>
  <c r="L61" i="13"/>
  <c r="N43" i="6"/>
  <c r="N29" i="6" s="1"/>
  <c r="G22" i="5"/>
  <c r="Q43" i="6"/>
  <c r="Q29" i="6" s="1"/>
  <c r="J22" i="5"/>
  <c r="C22" i="19"/>
  <c r="A52" i="17"/>
  <c r="J43" i="6"/>
  <c r="E20" i="5"/>
  <c r="O43" i="6"/>
  <c r="O29" i="6" s="1"/>
  <c r="P43" i="6"/>
  <c r="P29" i="6" s="1"/>
  <c r="L43" i="6"/>
  <c r="L29" i="6" s="1"/>
  <c r="K43" i="6"/>
  <c r="K29" i="6" s="1"/>
  <c r="D55" i="13"/>
  <c r="E55" i="13"/>
  <c r="M55" i="13"/>
  <c r="O55" i="13"/>
  <c r="H55" i="13"/>
  <c r="P55" i="13"/>
  <c r="S55" i="13"/>
  <c r="L55" i="13"/>
  <c r="F55" i="13"/>
  <c r="N55" i="13"/>
  <c r="G55" i="13"/>
  <c r="I55" i="13"/>
  <c r="Q55" i="13"/>
  <c r="J55" i="13"/>
  <c r="R55" i="13"/>
  <c r="K55" i="13"/>
  <c r="C55" i="13"/>
  <c r="O34" i="6"/>
  <c r="H20" i="5"/>
  <c r="M34" i="6"/>
  <c r="F20" i="5"/>
  <c r="J34" i="6"/>
  <c r="C20" i="5"/>
  <c r="E33" i="6"/>
  <c r="P34" i="6"/>
  <c r="I20" i="5"/>
  <c r="G20" i="5"/>
  <c r="N34" i="6"/>
  <c r="E77" i="6"/>
  <c r="J85" i="6"/>
  <c r="Q34" i="6"/>
  <c r="J20" i="5"/>
  <c r="D20" i="5"/>
  <c r="K34" i="6"/>
  <c r="L34" i="6"/>
  <c r="R58" i="13" l="1"/>
  <c r="S58" i="13"/>
  <c r="Q58" i="13"/>
  <c r="O58" i="13"/>
  <c r="F16" i="20"/>
  <c r="E20" i="20"/>
  <c r="P58" i="13"/>
  <c r="J46" i="6"/>
  <c r="D11" i="5" s="1"/>
  <c r="D8" i="5" s="1"/>
  <c r="J29" i="6"/>
  <c r="E37" i="6"/>
  <c r="J86" i="6"/>
  <c r="K82" i="6"/>
  <c r="K84" i="6" s="1"/>
  <c r="E34" i="6"/>
  <c r="J47" i="6" l="1"/>
  <c r="E10" i="20" s="1"/>
  <c r="E23" i="20" s="1"/>
  <c r="K42" i="6"/>
  <c r="K44" i="6" s="1"/>
  <c r="D25" i="5"/>
  <c r="K85" i="6"/>
  <c r="L82" i="6" s="1"/>
  <c r="C14" i="5"/>
  <c r="F18" i="20" l="1"/>
  <c r="F19" i="20" s="1"/>
  <c r="F9" i="20"/>
  <c r="K46" i="6"/>
  <c r="L42" i="6" s="1"/>
  <c r="K86" i="6"/>
  <c r="L84" i="6"/>
  <c r="K47" i="6" l="1"/>
  <c r="F10" i="20" s="1"/>
  <c r="G16" i="20"/>
  <c r="F20" i="20"/>
  <c r="E11" i="5"/>
  <c r="E8" i="5" s="1"/>
  <c r="D14" i="5"/>
  <c r="L44" i="6"/>
  <c r="E25" i="5"/>
  <c r="L85" i="6"/>
  <c r="F23" i="20" l="1"/>
  <c r="G9" i="20"/>
  <c r="G18" i="20"/>
  <c r="G19" i="20" s="1"/>
  <c r="L46" i="6"/>
  <c r="M82" i="6"/>
  <c r="L86" i="6"/>
  <c r="H16" i="20" l="1"/>
  <c r="G20" i="20"/>
  <c r="F11" i="5"/>
  <c r="F8" i="5" s="1"/>
  <c r="L47" i="6"/>
  <c r="G10" i="20" s="1"/>
  <c r="M42" i="6"/>
  <c r="M44" i="6" s="1"/>
  <c r="E14" i="5"/>
  <c r="M84" i="6"/>
  <c r="G23" i="20" l="1"/>
  <c r="H9" i="20"/>
  <c r="H18" i="20"/>
  <c r="H19" i="20" s="1"/>
  <c r="M85" i="6"/>
  <c r="N82" i="6" s="1"/>
  <c r="M46" i="6"/>
  <c r="F25" i="5"/>
  <c r="I16" i="20" l="1"/>
  <c r="H20" i="20"/>
  <c r="M86" i="6"/>
  <c r="N42" i="6"/>
  <c r="G11" i="5"/>
  <c r="M47" i="6"/>
  <c r="H10" i="20" s="1"/>
  <c r="N84" i="6"/>
  <c r="H23" i="20" l="1"/>
  <c r="F14" i="5"/>
  <c r="N85" i="6"/>
  <c r="O82" i="6" s="1"/>
  <c r="G8" i="5"/>
  <c r="N44" i="6"/>
  <c r="G25" i="5"/>
  <c r="I9" i="20" l="1"/>
  <c r="I18" i="20"/>
  <c r="I19" i="20" s="1"/>
  <c r="N86" i="6"/>
  <c r="N46" i="6"/>
  <c r="O84" i="6"/>
  <c r="J16" i="20" l="1"/>
  <c r="I20" i="20"/>
  <c r="G14" i="5"/>
  <c r="O42" i="6"/>
  <c r="H11" i="5"/>
  <c r="N47" i="6"/>
  <c r="I10" i="20" s="1"/>
  <c r="H25" i="5"/>
  <c r="O85" i="6"/>
  <c r="I23" i="20" l="1"/>
  <c r="H8" i="5"/>
  <c r="O44" i="6"/>
  <c r="P82" i="6"/>
  <c r="O86" i="6"/>
  <c r="J18" i="20" l="1"/>
  <c r="J19" i="20" s="1"/>
  <c r="J9" i="20"/>
  <c r="O46" i="6"/>
  <c r="P42" i="6" s="1"/>
  <c r="P84" i="6"/>
  <c r="H14" i="5"/>
  <c r="K16" i="20" l="1"/>
  <c r="J20" i="20"/>
  <c r="I11" i="5"/>
  <c r="I8" i="5" s="1"/>
  <c r="P85" i="6"/>
  <c r="Q82" i="6" s="1"/>
  <c r="O47" i="6"/>
  <c r="J10" i="20" s="1"/>
  <c r="P44" i="6"/>
  <c r="Q84" i="6"/>
  <c r="I25" i="5"/>
  <c r="J23" i="20" l="1"/>
  <c r="K18" i="20"/>
  <c r="K19" i="20" s="1"/>
  <c r="K9" i="20"/>
  <c r="P86" i="6"/>
  <c r="Q85" i="6"/>
  <c r="R82" i="6" s="1"/>
  <c r="P46" i="6"/>
  <c r="J25" i="5"/>
  <c r="R84" i="6"/>
  <c r="L16" i="20" l="1"/>
  <c r="K20" i="20"/>
  <c r="I14" i="5"/>
  <c r="Q86" i="6"/>
  <c r="Q42" i="6"/>
  <c r="J11" i="5"/>
  <c r="P47" i="6"/>
  <c r="K10" i="20" s="1"/>
  <c r="K25" i="5"/>
  <c r="R85" i="6"/>
  <c r="K23" i="20" l="1"/>
  <c r="J14" i="5"/>
  <c r="J8" i="5"/>
  <c r="Q44" i="6"/>
  <c r="S82" i="6"/>
  <c r="R86" i="6"/>
  <c r="L9" i="20" l="1"/>
  <c r="L18" i="20"/>
  <c r="L19" i="20" s="1"/>
  <c r="Q46" i="6"/>
  <c r="R42" i="6" s="1"/>
  <c r="K14" i="5"/>
  <c r="S84" i="6"/>
  <c r="M16" i="20" l="1"/>
  <c r="L20" i="20"/>
  <c r="K11" i="5"/>
  <c r="K8" i="5" s="1"/>
  <c r="S85" i="6"/>
  <c r="T82" i="6" s="1"/>
  <c r="Q47" i="6"/>
  <c r="L10" i="20" s="1"/>
  <c r="R44" i="6"/>
  <c r="L25" i="5"/>
  <c r="T84" i="6"/>
  <c r="L23" i="20" l="1"/>
  <c r="M9" i="20"/>
  <c r="M18" i="20"/>
  <c r="M19" i="20" s="1"/>
  <c r="S86" i="6"/>
  <c r="T85" i="6"/>
  <c r="U82" i="6" s="1"/>
  <c r="R46" i="6"/>
  <c r="U84" i="6"/>
  <c r="M25" i="5"/>
  <c r="N16" i="20" l="1"/>
  <c r="M20" i="20"/>
  <c r="L14" i="5"/>
  <c r="T86" i="6"/>
  <c r="L11" i="5"/>
  <c r="S42" i="6"/>
  <c r="R47" i="6"/>
  <c r="M10" i="20" s="1"/>
  <c r="N25" i="5"/>
  <c r="U85" i="6"/>
  <c r="M23" i="20" l="1"/>
  <c r="M14" i="5"/>
  <c r="L8" i="5"/>
  <c r="S44" i="6"/>
  <c r="V82" i="6"/>
  <c r="U86" i="6"/>
  <c r="N9" i="20" l="1"/>
  <c r="N18" i="20"/>
  <c r="N19" i="20" s="1"/>
  <c r="S46" i="6"/>
  <c r="T42" i="6" s="1"/>
  <c r="N14" i="5"/>
  <c r="V84" i="6"/>
  <c r="O16" i="20" l="1"/>
  <c r="N20" i="20"/>
  <c r="M11" i="5"/>
  <c r="M8" i="5" s="1"/>
  <c r="V85" i="6"/>
  <c r="W82" i="6" s="1"/>
  <c r="S47" i="6"/>
  <c r="N10" i="20" s="1"/>
  <c r="T44" i="6"/>
  <c r="O25" i="5"/>
  <c r="N23" i="20" l="1"/>
  <c r="O18" i="20"/>
  <c r="O19" i="20" s="1"/>
  <c r="O9" i="20"/>
  <c r="V86" i="6"/>
  <c r="O14" i="5" s="1"/>
  <c r="T46" i="6"/>
  <c r="T47" i="6" s="1"/>
  <c r="O10" i="20" s="1"/>
  <c r="W84" i="6"/>
  <c r="P16" i="20" l="1"/>
  <c r="O20" i="20"/>
  <c r="O23" i="20" s="1"/>
  <c r="U42" i="6"/>
  <c r="U44" i="6" s="1"/>
  <c r="W85" i="6"/>
  <c r="X82" i="6" s="1"/>
  <c r="X84" i="6" s="1"/>
  <c r="N11" i="5"/>
  <c r="N8" i="5" s="1"/>
  <c r="P25" i="5"/>
  <c r="P18" i="20" l="1"/>
  <c r="P19" i="20" s="1"/>
  <c r="P9" i="20"/>
  <c r="W86" i="6"/>
  <c r="X85" i="6"/>
  <c r="Y82" i="6" s="1"/>
  <c r="U46" i="6"/>
  <c r="Y84" i="6"/>
  <c r="Q25" i="5"/>
  <c r="Q16" i="20" l="1"/>
  <c r="P20" i="20"/>
  <c r="X86" i="6"/>
  <c r="Q14" i="5" s="1"/>
  <c r="U47" i="6"/>
  <c r="P10" i="20" s="1"/>
  <c r="P14" i="5"/>
  <c r="V42" i="6"/>
  <c r="V44" i="6" s="1"/>
  <c r="O11" i="5"/>
  <c r="O8" i="5" s="1"/>
  <c r="R25" i="5"/>
  <c r="Y85" i="6"/>
  <c r="P23" i="20" l="1"/>
  <c r="Q18" i="20"/>
  <c r="Q19" i="20" s="1"/>
  <c r="Q9" i="20"/>
  <c r="V46" i="6"/>
  <c r="Z82" i="6"/>
  <c r="Y86" i="6"/>
  <c r="R16" i="20" l="1"/>
  <c r="Q20" i="20"/>
  <c r="W42" i="6"/>
  <c r="P11" i="5"/>
  <c r="V47" i="6"/>
  <c r="Q10" i="20" s="1"/>
  <c r="R14" i="5"/>
  <c r="Z84" i="6"/>
  <c r="Q23" i="20" l="1"/>
  <c r="Z85" i="6"/>
  <c r="AA82" i="6" s="1"/>
  <c r="AA84" i="6" s="1"/>
  <c r="P8" i="5"/>
  <c r="W44" i="6"/>
  <c r="S25" i="5"/>
  <c r="R18" i="20" l="1"/>
  <c r="R19" i="20" s="1"/>
  <c r="R9" i="20"/>
  <c r="Z86" i="6"/>
  <c r="S14" i="5" s="1"/>
  <c r="AA85" i="6"/>
  <c r="AB82" i="6" s="1"/>
  <c r="AB84" i="6" s="1"/>
  <c r="T25" i="5"/>
  <c r="W46" i="6"/>
  <c r="W47" i="6" s="1"/>
  <c r="R10" i="20" s="1"/>
  <c r="S16" i="20" l="1"/>
  <c r="R20" i="20"/>
  <c r="R23" i="20" s="1"/>
  <c r="AA86" i="6"/>
  <c r="T14" i="5" s="1"/>
  <c r="AB85" i="6"/>
  <c r="AC82" i="6" s="1"/>
  <c r="AC84" i="6" s="1"/>
  <c r="V25" i="5" s="1"/>
  <c r="U25" i="5"/>
  <c r="Q11" i="5"/>
  <c r="Q8" i="5" s="1"/>
  <c r="X42" i="6"/>
  <c r="X44" i="6" s="1"/>
  <c r="S18" i="20" l="1"/>
  <c r="S19" i="20" s="1"/>
  <c r="S9" i="20"/>
  <c r="AB86" i="6"/>
  <c r="U14" i="5" s="1"/>
  <c r="AC85" i="6"/>
  <c r="AD82" i="6" s="1"/>
  <c r="AD84" i="6" s="1"/>
  <c r="W25" i="5" s="1"/>
  <c r="X46" i="6"/>
  <c r="T16" i="20" l="1"/>
  <c r="S20" i="20"/>
  <c r="AC86" i="6"/>
  <c r="V14" i="5" s="1"/>
  <c r="AD85" i="6"/>
  <c r="AE82" i="6" s="1"/>
  <c r="AE84" i="6" s="1"/>
  <c r="X25" i="5" s="1"/>
  <c r="X47" i="6"/>
  <c r="S10" i="20" s="1"/>
  <c r="R11" i="5"/>
  <c r="R8" i="5" s="1"/>
  <c r="Y42" i="6"/>
  <c r="Y44" i="6" s="1"/>
  <c r="S23" i="20" l="1"/>
  <c r="T9" i="20"/>
  <c r="T18" i="20"/>
  <c r="T19" i="20" s="1"/>
  <c r="AD86" i="6"/>
  <c r="W14" i="5" s="1"/>
  <c r="AE85" i="6"/>
  <c r="AF82" i="6" s="1"/>
  <c r="AF84" i="6" s="1"/>
  <c r="Y25" i="5" s="1"/>
  <c r="Y46" i="6"/>
  <c r="U16" i="20" l="1"/>
  <c r="T20" i="20"/>
  <c r="AE86" i="6"/>
  <c r="X14" i="5" s="1"/>
  <c r="AF85" i="6"/>
  <c r="AG82" i="6" s="1"/>
  <c r="AG84" i="6" s="1"/>
  <c r="Z25" i="5" s="1"/>
  <c r="Y47" i="6"/>
  <c r="T10" i="20" s="1"/>
  <c r="S11" i="5"/>
  <c r="S8" i="5" s="1"/>
  <c r="Z42" i="6"/>
  <c r="Z44" i="6" s="1"/>
  <c r="T23" i="20" l="1"/>
  <c r="U9" i="20"/>
  <c r="U18" i="20"/>
  <c r="U19" i="20" s="1"/>
  <c r="AF86" i="6"/>
  <c r="Y14" i="5" s="1"/>
  <c r="AG85" i="6"/>
  <c r="AH82" i="6" s="1"/>
  <c r="AH84" i="6" s="1"/>
  <c r="AA25" i="5" s="1"/>
  <c r="Z46" i="6"/>
  <c r="V16" i="20" l="1"/>
  <c r="U20" i="20"/>
  <c r="AG86" i="6"/>
  <c r="Z14" i="5" s="1"/>
  <c r="AH85" i="6"/>
  <c r="AI82" i="6" s="1"/>
  <c r="AI84" i="6" s="1"/>
  <c r="AB25" i="5" s="1"/>
  <c r="Z47" i="6"/>
  <c r="U10" i="20" s="1"/>
  <c r="T11" i="5"/>
  <c r="T8" i="5" s="1"/>
  <c r="AA42" i="6"/>
  <c r="AA44" i="6" s="1"/>
  <c r="U23" i="20" l="1"/>
  <c r="V18" i="20"/>
  <c r="V19" i="20" s="1"/>
  <c r="V9" i="20"/>
  <c r="AH86" i="6"/>
  <c r="AA14" i="5" s="1"/>
  <c r="AI85" i="6"/>
  <c r="AJ82" i="6" s="1"/>
  <c r="AJ84" i="6" s="1"/>
  <c r="AC25" i="5" s="1"/>
  <c r="AA46" i="6"/>
  <c r="U11" i="5" s="1"/>
  <c r="W16" i="20" l="1"/>
  <c r="V20" i="20"/>
  <c r="AI86" i="6"/>
  <c r="AB14" i="5" s="1"/>
  <c r="AJ85" i="6"/>
  <c r="AK82" i="6" s="1"/>
  <c r="AK84" i="6" s="1"/>
  <c r="AD25" i="5" s="1"/>
  <c r="AB42" i="6"/>
  <c r="AB44" i="6" s="1"/>
  <c r="AA47" i="6"/>
  <c r="V10" i="20" s="1"/>
  <c r="U8" i="5"/>
  <c r="V23" i="20" l="1"/>
  <c r="W18" i="20"/>
  <c r="W19" i="20" s="1"/>
  <c r="W9" i="20"/>
  <c r="AJ86" i="6"/>
  <c r="AC14" i="5" s="1"/>
  <c r="AK85" i="6"/>
  <c r="AL82" i="6" s="1"/>
  <c r="AL84" i="6" s="1"/>
  <c r="AE25" i="5" s="1"/>
  <c r="AB46" i="6"/>
  <c r="X16" i="20" l="1"/>
  <c r="W20" i="20"/>
  <c r="AK86" i="6"/>
  <c r="AD14" i="5" s="1"/>
  <c r="AL85" i="6"/>
  <c r="AM82" i="6" s="1"/>
  <c r="AM84" i="6" s="1"/>
  <c r="AF25" i="5" s="1"/>
  <c r="AB47" i="6"/>
  <c r="W10" i="20" s="1"/>
  <c r="V11" i="5"/>
  <c r="V8" i="5" s="1"/>
  <c r="AC42" i="6"/>
  <c r="AC44" i="6" s="1"/>
  <c r="W23" i="20" l="1"/>
  <c r="X18" i="20"/>
  <c r="X19" i="20" s="1"/>
  <c r="X9" i="20"/>
  <c r="AL86" i="6"/>
  <c r="AE14" i="5" s="1"/>
  <c r="AM85" i="6"/>
  <c r="AN82" i="6" s="1"/>
  <c r="AN84" i="6" s="1"/>
  <c r="AG25" i="5" s="1"/>
  <c r="AC46" i="6"/>
  <c r="Y16" i="20" l="1"/>
  <c r="X20" i="20"/>
  <c r="AM86" i="6"/>
  <c r="AF14" i="5" s="1"/>
  <c r="AN85" i="6"/>
  <c r="AO82" i="6" s="1"/>
  <c r="AO84" i="6" s="1"/>
  <c r="AH25" i="5" s="1"/>
  <c r="AC47" i="6"/>
  <c r="X10" i="20" s="1"/>
  <c r="AD42" i="6"/>
  <c r="AD44" i="6" s="1"/>
  <c r="W11" i="5"/>
  <c r="W8" i="5" s="1"/>
  <c r="X23" i="20" l="1"/>
  <c r="Y18" i="20"/>
  <c r="Y19" i="20" s="1"/>
  <c r="Y9" i="20"/>
  <c r="AN86" i="6"/>
  <c r="AG14" i="5" s="1"/>
  <c r="AO85" i="6"/>
  <c r="AP82" i="6" s="1"/>
  <c r="AP85" i="6" s="1"/>
  <c r="AQ82" i="6" s="1"/>
  <c r="AD46" i="6"/>
  <c r="AE42" i="6" s="1"/>
  <c r="Z16" i="20" l="1"/>
  <c r="Y20" i="20"/>
  <c r="AO86" i="6"/>
  <c r="AH14" i="5" s="1"/>
  <c r="X11" i="5"/>
  <c r="X8" i="5" s="1"/>
  <c r="AD47" i="6"/>
  <c r="Y10" i="20" s="1"/>
  <c r="AE44" i="6"/>
  <c r="AQ85" i="6"/>
  <c r="AR82" i="6" s="1"/>
  <c r="AP86" i="6"/>
  <c r="Y23" i="20" l="1"/>
  <c r="Z18" i="20"/>
  <c r="Z19" i="20" s="1"/>
  <c r="Z9" i="20"/>
  <c r="AE46" i="6"/>
  <c r="AR85" i="6"/>
  <c r="AS82" i="6" s="1"/>
  <c r="AI14" i="5"/>
  <c r="AQ86" i="6"/>
  <c r="AA16" i="20" l="1"/>
  <c r="Z20" i="20"/>
  <c r="AE47" i="6"/>
  <c r="Z10" i="20" s="1"/>
  <c r="AF42" i="6"/>
  <c r="AF44" i="6" s="1"/>
  <c r="Y11" i="5"/>
  <c r="Y8" i="5" s="1"/>
  <c r="AS85" i="6"/>
  <c r="AT82" i="6" s="1"/>
  <c r="AR86" i="6"/>
  <c r="AJ14" i="5"/>
  <c r="Z23" i="20" l="1"/>
  <c r="AA18" i="20"/>
  <c r="AA19" i="20" s="1"/>
  <c r="AA9" i="20"/>
  <c r="AF46" i="6"/>
  <c r="AS86" i="6"/>
  <c r="AK14" i="5"/>
  <c r="AT85" i="6"/>
  <c r="AU82" i="6" s="1"/>
  <c r="AB16" i="20" l="1"/>
  <c r="AA20" i="20"/>
  <c r="AF47" i="6"/>
  <c r="AA10" i="20" s="1"/>
  <c r="Z11" i="5"/>
  <c r="Z8" i="5" s="1"/>
  <c r="AG42" i="6"/>
  <c r="AG44" i="6" s="1"/>
  <c r="AT86" i="6"/>
  <c r="AU85" i="6"/>
  <c r="AU86" i="6" s="1"/>
  <c r="AL14" i="5"/>
  <c r="AA23" i="20" l="1"/>
  <c r="AB9" i="20"/>
  <c r="AB18" i="20"/>
  <c r="AB19" i="20" s="1"/>
  <c r="AM14" i="5"/>
  <c r="AG46" i="6"/>
  <c r="AH42" i="6" s="1"/>
  <c r="AN14" i="5"/>
  <c r="AC16" i="20" l="1"/>
  <c r="AB20" i="20"/>
  <c r="AA11" i="5"/>
  <c r="AA8" i="5" s="1"/>
  <c r="AG47" i="6"/>
  <c r="AB10" i="20" s="1"/>
  <c r="AH44" i="6"/>
  <c r="AB23" i="20" l="1"/>
  <c r="AC9" i="20"/>
  <c r="AC18" i="20"/>
  <c r="AC19" i="20" s="1"/>
  <c r="AH46" i="6"/>
  <c r="AD16" i="20" l="1"/>
  <c r="AC20" i="20"/>
  <c r="AI42" i="6"/>
  <c r="AI44" i="6" s="1"/>
  <c r="AH47" i="6"/>
  <c r="AC10" i="20" s="1"/>
  <c r="AB11" i="5"/>
  <c r="AB8" i="5" s="1"/>
  <c r="AC23" i="20" l="1"/>
  <c r="AD9" i="20"/>
  <c r="AD18" i="20"/>
  <c r="AD19" i="20" s="1"/>
  <c r="AI46" i="6"/>
  <c r="AE16" i="20" l="1"/>
  <c r="AD20" i="20"/>
  <c r="AC11" i="5"/>
  <c r="AJ42" i="6"/>
  <c r="AI47" i="6"/>
  <c r="AD10" i="20" s="1"/>
  <c r="AD23" i="20" l="1"/>
  <c r="AJ44" i="6"/>
  <c r="AC8" i="5"/>
  <c r="AE18" i="20" l="1"/>
  <c r="AE19" i="20" s="1"/>
  <c r="AE9" i="20"/>
  <c r="AJ46" i="6"/>
  <c r="AF16" i="20" l="1"/>
  <c r="AE20" i="20"/>
  <c r="AD11" i="5"/>
  <c r="AK42" i="6"/>
  <c r="AJ47" i="6"/>
  <c r="AE10" i="20" s="1"/>
  <c r="AE23" i="20" s="1"/>
  <c r="AK44" i="6" l="1"/>
  <c r="AD8" i="5"/>
  <c r="AF18" i="20" l="1"/>
  <c r="AF19" i="20" s="1"/>
  <c r="AF9" i="20"/>
  <c r="AK46" i="6"/>
  <c r="AG16" i="20" l="1"/>
  <c r="AF20" i="20"/>
  <c r="AE11" i="5"/>
  <c r="AL42" i="6"/>
  <c r="AK47" i="6"/>
  <c r="AF10" i="20" s="1"/>
  <c r="AF23" i="20" s="1"/>
  <c r="AL44" i="6" l="1"/>
  <c r="AE8" i="5"/>
  <c r="AG18" i="20" l="1"/>
  <c r="AG19" i="20" s="1"/>
  <c r="AG9" i="20"/>
  <c r="AL46" i="6"/>
  <c r="AH16" i="20" l="1"/>
  <c r="AG20" i="20"/>
  <c r="AM42" i="6"/>
  <c r="AF11" i="5"/>
  <c r="AL47" i="6"/>
  <c r="AG10" i="20" s="1"/>
  <c r="AG23" i="20" l="1"/>
  <c r="AM44" i="6"/>
  <c r="AF8" i="5"/>
  <c r="AH18" i="20" l="1"/>
  <c r="AH19" i="20" s="1"/>
  <c r="AH20" i="20" s="1"/>
  <c r="AH9" i="20"/>
  <c r="AM46" i="6"/>
  <c r="AG11" i="5" l="1"/>
  <c r="AN42" i="6"/>
  <c r="AM47" i="6"/>
  <c r="AH10" i="20" s="1"/>
  <c r="AH23" i="20" s="1"/>
  <c r="AG8" i="5" l="1"/>
  <c r="AN44" i="6"/>
  <c r="AN46" i="6" l="1"/>
  <c r="AH11" i="5" l="1"/>
  <c r="AO42" i="6"/>
  <c r="AN47" i="6"/>
  <c r="AO44" i="6" l="1"/>
  <c r="AH8" i="5"/>
  <c r="AO46" i="6" l="1"/>
  <c r="AP42" i="6" l="1"/>
  <c r="AI11" i="5"/>
  <c r="AO47" i="6"/>
  <c r="AP44" i="6" l="1"/>
  <c r="AI8" i="5"/>
  <c r="AP46" i="6" l="1"/>
  <c r="AP47" i="6" s="1"/>
  <c r="AJ11" i="5" l="1"/>
  <c r="AJ8" i="5" s="1"/>
  <c r="AQ42" i="6"/>
  <c r="AQ44" i="6"/>
  <c r="AQ46" i="6" l="1"/>
  <c r="AQ47" i="6" l="1"/>
  <c r="AK11" i="5"/>
  <c r="AK8" i="5" s="1"/>
  <c r="AR42" i="6"/>
  <c r="AR44" i="6"/>
  <c r="AR46" i="6" l="1"/>
  <c r="AS42" i="6" l="1"/>
  <c r="AS44" i="6" s="1"/>
  <c r="AL11" i="5"/>
  <c r="AR47" i="6"/>
  <c r="AL8" i="5" l="1"/>
  <c r="AS46" i="6"/>
  <c r="AS47" i="6" l="1"/>
  <c r="AT42" i="6"/>
  <c r="AT44" i="6" s="1"/>
  <c r="AM11" i="5"/>
  <c r="AM8" i="5" l="1"/>
  <c r="AT46" i="6"/>
  <c r="AT47" i="6" l="1"/>
  <c r="AU42" i="6"/>
  <c r="AN11" i="5"/>
  <c r="AU44" i="6" l="1"/>
  <c r="AN8" i="5"/>
  <c r="AU46" i="6" l="1"/>
  <c r="AU47" i="6" l="1"/>
  <c r="AO11" i="5"/>
  <c r="AO8" i="5" l="1"/>
  <c r="AO15" i="5" s="1"/>
  <c r="AO27" i="5" s="1"/>
  <c r="AO28" i="5" s="1"/>
  <c r="AO29" i="5" s="1"/>
  <c r="AO30" i="5" s="1"/>
  <c r="AO6" i="13" s="1"/>
  <c r="AO18" i="13" l="1"/>
  <c r="AO19" i="13" l="1"/>
  <c r="AO20" i="13"/>
  <c r="AO22" i="13" s="1"/>
  <c r="AO21" i="13" l="1"/>
  <c r="AO24" i="13"/>
  <c r="AO23" i="13"/>
  <c r="AO25" i="13" l="1"/>
  <c r="AO26" i="13"/>
  <c r="AO28" i="13" l="1"/>
  <c r="AO27" i="13"/>
  <c r="AO29" i="13" l="1"/>
  <c r="AO30" i="13"/>
  <c r="AO32" i="13" l="1"/>
  <c r="AO31" i="13"/>
  <c r="AO33" i="13" l="1"/>
  <c r="AO34" i="13"/>
  <c r="AO35" i="13" l="1"/>
  <c r="AO36" i="13"/>
  <c r="AO38" i="13" l="1"/>
  <c r="AO37" i="13"/>
  <c r="AO39" i="13" l="1"/>
  <c r="AO40" i="13"/>
  <c r="AO41" i="13" l="1"/>
  <c r="AO43" i="13"/>
  <c r="J71" i="6" l="1"/>
  <c r="J31" i="6" l="1"/>
  <c r="E31" i="20"/>
  <c r="E40" i="20"/>
  <c r="E41" i="20" s="1"/>
  <c r="E42" i="20" s="1"/>
  <c r="J72" i="6"/>
  <c r="C24" i="5"/>
  <c r="C26" i="5" s="1"/>
  <c r="J73" i="6" l="1"/>
  <c r="K69" i="6"/>
  <c r="K71" i="6" s="1"/>
  <c r="K72" i="6" s="1"/>
  <c r="L69" i="6" s="1"/>
  <c r="F38" i="20"/>
  <c r="F40" i="20" l="1"/>
  <c r="F41" i="20" s="1"/>
  <c r="G38" i="20" s="1"/>
  <c r="F31" i="20"/>
  <c r="K73" i="6"/>
  <c r="K30" i="6" s="1"/>
  <c r="D24" i="5"/>
  <c r="D26" i="5" s="1"/>
  <c r="K31" i="6"/>
  <c r="E32" i="20"/>
  <c r="E45" i="20" s="1"/>
  <c r="J30" i="6"/>
  <c r="C13" i="5"/>
  <c r="C12" i="5" s="1"/>
  <c r="C15" i="5" s="1"/>
  <c r="C27" i="5" s="1"/>
  <c r="C28" i="5" s="1"/>
  <c r="C29" i="5" s="1"/>
  <c r="C30" i="5" s="1"/>
  <c r="L71" i="6"/>
  <c r="F42" i="20" l="1"/>
  <c r="D13" i="5"/>
  <c r="D12" i="5" s="1"/>
  <c r="D15" i="5" s="1"/>
  <c r="D27" i="5" s="1"/>
  <c r="D28" i="5" s="1"/>
  <c r="D29" i="5" s="1"/>
  <c r="D30" i="5" s="1"/>
  <c r="F32" i="20"/>
  <c r="C6" i="13"/>
  <c r="C31" i="5"/>
  <c r="G31" i="20"/>
  <c r="L31" i="6"/>
  <c r="E24" i="5"/>
  <c r="E26" i="5" s="1"/>
  <c r="G40" i="20"/>
  <c r="G41" i="20" s="1"/>
  <c r="H38" i="20" s="1"/>
  <c r="L72" i="6"/>
  <c r="D6" i="13" l="1"/>
  <c r="D19" i="13" s="1"/>
  <c r="D31" i="5"/>
  <c r="F45" i="20"/>
  <c r="G42" i="20"/>
  <c r="C19" i="13"/>
  <c r="M69" i="6"/>
  <c r="L73" i="6"/>
  <c r="G32" i="20" l="1"/>
  <c r="G45" i="20" s="1"/>
  <c r="E13" i="5"/>
  <c r="E12" i="5" s="1"/>
  <c r="E15" i="5" s="1"/>
  <c r="E27" i="5" s="1"/>
  <c r="E28" i="5" s="1"/>
  <c r="E29" i="5" s="1"/>
  <c r="E30" i="5" s="1"/>
  <c r="L30" i="6"/>
  <c r="M71" i="6"/>
  <c r="M31" i="6" l="1"/>
  <c r="H31" i="20"/>
  <c r="F24" i="5"/>
  <c r="F26" i="5" s="1"/>
  <c r="H40" i="20"/>
  <c r="H41" i="20" s="1"/>
  <c r="H42" i="20" s="1"/>
  <c r="E6" i="13"/>
  <c r="E31" i="5"/>
  <c r="M72" i="6"/>
  <c r="E19" i="13" l="1"/>
  <c r="I38" i="20"/>
  <c r="N69" i="6"/>
  <c r="M73" i="6"/>
  <c r="F13" i="5" l="1"/>
  <c r="F12" i="5" s="1"/>
  <c r="F15" i="5" s="1"/>
  <c r="F27" i="5" s="1"/>
  <c r="F28" i="5" s="1"/>
  <c r="F29" i="5" s="1"/>
  <c r="F30" i="5" s="1"/>
  <c r="M30" i="6"/>
  <c r="H32" i="20"/>
  <c r="H45" i="20" s="1"/>
  <c r="N71" i="6"/>
  <c r="N31" i="6" l="1"/>
  <c r="G24" i="5"/>
  <c r="G26" i="5" s="1"/>
  <c r="I31" i="20"/>
  <c r="I40" i="20"/>
  <c r="I41" i="20" s="1"/>
  <c r="I42" i="20" s="1"/>
  <c r="N72" i="6"/>
  <c r="F6" i="13"/>
  <c r="F31" i="5"/>
  <c r="F18" i="13" l="1"/>
  <c r="O69" i="6"/>
  <c r="N73" i="6"/>
  <c r="J38" i="20"/>
  <c r="F19" i="13" l="1"/>
  <c r="F21" i="13"/>
  <c r="N30" i="6"/>
  <c r="G13" i="5"/>
  <c r="G12" i="5" s="1"/>
  <c r="G15" i="5" s="1"/>
  <c r="G27" i="5" s="1"/>
  <c r="G28" i="5" s="1"/>
  <c r="G29" i="5" s="1"/>
  <c r="G30" i="5" s="1"/>
  <c r="I32" i="20"/>
  <c r="I45" i="20" s="1"/>
  <c r="O71" i="6"/>
  <c r="G6" i="13" l="1"/>
  <c r="G31" i="5"/>
  <c r="H24" i="5"/>
  <c r="H26" i="5" s="1"/>
  <c r="O31" i="6"/>
  <c r="J31" i="20"/>
  <c r="J40" i="20"/>
  <c r="J41" i="20" s="1"/>
  <c r="J42" i="20" s="1"/>
  <c r="O72" i="6"/>
  <c r="G18" i="13" l="1"/>
  <c r="P69" i="6"/>
  <c r="O73" i="6"/>
  <c r="K38" i="20"/>
  <c r="G21" i="13" l="1"/>
  <c r="G19" i="13"/>
  <c r="J32" i="20"/>
  <c r="J45" i="20" s="1"/>
  <c r="H13" i="5"/>
  <c r="H12" i="5" s="1"/>
  <c r="H15" i="5" s="1"/>
  <c r="H27" i="5" s="1"/>
  <c r="H28" i="5" s="1"/>
  <c r="H29" i="5" s="1"/>
  <c r="H30" i="5" s="1"/>
  <c r="O30" i="6"/>
  <c r="P71" i="6"/>
  <c r="P72" i="6" s="1"/>
  <c r="Q69" i="6" l="1"/>
  <c r="Q71" i="6" s="1"/>
  <c r="Q72" i="6" s="1"/>
  <c r="P73" i="6"/>
  <c r="K32" i="20" s="1"/>
  <c r="H6" i="13"/>
  <c r="H31" i="5"/>
  <c r="K31" i="20"/>
  <c r="K40" i="20"/>
  <c r="K41" i="20" s="1"/>
  <c r="K42" i="20" s="1"/>
  <c r="P31" i="6"/>
  <c r="I24" i="5"/>
  <c r="I26" i="5" s="1"/>
  <c r="I13" i="5" l="1"/>
  <c r="I12" i="5" s="1"/>
  <c r="I15" i="5" s="1"/>
  <c r="I27" i="5" s="1"/>
  <c r="I28" i="5" s="1"/>
  <c r="I29" i="5" s="1"/>
  <c r="I30" i="5" s="1"/>
  <c r="I31" i="5" s="1"/>
  <c r="P30" i="6"/>
  <c r="H18" i="13"/>
  <c r="R69" i="6"/>
  <c r="Q73" i="6"/>
  <c r="J24" i="5"/>
  <c r="J26" i="5" s="1"/>
  <c r="Q31" i="6"/>
  <c r="L40" i="20"/>
  <c r="L31" i="20"/>
  <c r="L38" i="20"/>
  <c r="K45" i="20"/>
  <c r="H21" i="13" l="1"/>
  <c r="H19" i="13"/>
  <c r="I6" i="13"/>
  <c r="L32" i="20"/>
  <c r="Q30" i="6"/>
  <c r="J13" i="5"/>
  <c r="J12" i="5" s="1"/>
  <c r="J15" i="5" s="1"/>
  <c r="J27" i="5" s="1"/>
  <c r="J28" i="5" s="1"/>
  <c r="J29" i="5" s="1"/>
  <c r="J30" i="5" s="1"/>
  <c r="L41" i="20"/>
  <c r="M38" i="20" s="1"/>
  <c r="R71" i="6"/>
  <c r="L42" i="20" l="1"/>
  <c r="L45" i="20" s="1"/>
  <c r="I18" i="13"/>
  <c r="J6" i="13"/>
  <c r="J18" i="13" s="1"/>
  <c r="J31" i="5"/>
  <c r="R31" i="6"/>
  <c r="M31" i="20"/>
  <c r="M40" i="20"/>
  <c r="M41" i="20" s="1"/>
  <c r="N38" i="20" s="1"/>
  <c r="K24" i="5"/>
  <c r="K26" i="5" s="1"/>
  <c r="R72" i="6"/>
  <c r="M42" i="20" l="1"/>
  <c r="I19" i="13"/>
  <c r="I20" i="13"/>
  <c r="S69" i="6"/>
  <c r="R73" i="6"/>
  <c r="J20" i="13"/>
  <c r="J19" i="13"/>
  <c r="I21" i="13" l="1"/>
  <c r="I23" i="13"/>
  <c r="S71" i="6"/>
  <c r="J23" i="13"/>
  <c r="J21" i="13"/>
  <c r="M32" i="20"/>
  <c r="M45" i="20" s="1"/>
  <c r="R30" i="6"/>
  <c r="K13" i="5"/>
  <c r="K12" i="5" s="1"/>
  <c r="K15" i="5" s="1"/>
  <c r="K27" i="5" s="1"/>
  <c r="K28" i="5" s="1"/>
  <c r="K29" i="5" s="1"/>
  <c r="K30" i="5" s="1"/>
  <c r="K31" i="5" l="1"/>
  <c r="K6" i="13"/>
  <c r="K18" i="13" s="1"/>
  <c r="N31" i="20"/>
  <c r="N40" i="20"/>
  <c r="N41" i="20" s="1"/>
  <c r="N42" i="20" s="1"/>
  <c r="L24" i="5"/>
  <c r="L26" i="5" s="1"/>
  <c r="S31" i="6"/>
  <c r="S72" i="6"/>
  <c r="T69" i="6" l="1"/>
  <c r="S73" i="6"/>
  <c r="O38" i="20"/>
  <c r="K19" i="13"/>
  <c r="K20" i="13"/>
  <c r="K21" i="13" l="1"/>
  <c r="K23" i="13"/>
  <c r="N32" i="20"/>
  <c r="N45" i="20" s="1"/>
  <c r="L13" i="5"/>
  <c r="L12" i="5" s="1"/>
  <c r="L15" i="5" s="1"/>
  <c r="L27" i="5" s="1"/>
  <c r="L28" i="5" s="1"/>
  <c r="L29" i="5" s="1"/>
  <c r="L30" i="5" s="1"/>
  <c r="S30" i="6"/>
  <c r="T71" i="6"/>
  <c r="L31" i="5" l="1"/>
  <c r="L6" i="13"/>
  <c r="L18" i="13" s="1"/>
  <c r="O40" i="20"/>
  <c r="O41" i="20" s="1"/>
  <c r="O42" i="20" s="1"/>
  <c r="M24" i="5"/>
  <c r="M26" i="5" s="1"/>
  <c r="O31" i="20"/>
  <c r="T31" i="6"/>
  <c r="T72" i="6"/>
  <c r="U69" i="6" l="1"/>
  <c r="T73" i="6"/>
  <c r="P38" i="20"/>
  <c r="L19" i="13"/>
  <c r="L20" i="13"/>
  <c r="L22" i="13" l="1"/>
  <c r="L21" i="13"/>
  <c r="T30" i="6"/>
  <c r="O32" i="20"/>
  <c r="O45" i="20" s="1"/>
  <c r="M13" i="5"/>
  <c r="M12" i="5" s="1"/>
  <c r="M15" i="5" s="1"/>
  <c r="M27" i="5" s="1"/>
  <c r="M28" i="5" s="1"/>
  <c r="M29" i="5" s="1"/>
  <c r="M30" i="5" s="1"/>
  <c r="U71" i="6"/>
  <c r="M31" i="5" l="1"/>
  <c r="M6" i="13"/>
  <c r="M18" i="13" s="1"/>
  <c r="U31" i="6"/>
  <c r="N24" i="5"/>
  <c r="N26" i="5" s="1"/>
  <c r="P40" i="20"/>
  <c r="P41" i="20" s="1"/>
  <c r="P42" i="20" s="1"/>
  <c r="P31" i="20"/>
  <c r="U72" i="6"/>
  <c r="L23" i="13"/>
  <c r="L25" i="13"/>
  <c r="V69" i="6" l="1"/>
  <c r="U73" i="6"/>
  <c r="M19" i="13"/>
  <c r="M20" i="13"/>
  <c r="Q38" i="20"/>
  <c r="P32" i="20" l="1"/>
  <c r="P45" i="20" s="1"/>
  <c r="U30" i="6"/>
  <c r="N13" i="5"/>
  <c r="N12" i="5" s="1"/>
  <c r="N15" i="5" s="1"/>
  <c r="N27" i="5" s="1"/>
  <c r="N28" i="5" s="1"/>
  <c r="N29" i="5" s="1"/>
  <c r="N30" i="5" s="1"/>
  <c r="M22" i="13"/>
  <c r="M21" i="13"/>
  <c r="V71" i="6"/>
  <c r="M25" i="13" l="1"/>
  <c r="M23" i="13"/>
  <c r="N31" i="5"/>
  <c r="N6" i="13"/>
  <c r="N18" i="13" s="1"/>
  <c r="Q31" i="20"/>
  <c r="V31" i="6"/>
  <c r="O24" i="5"/>
  <c r="O26" i="5" s="1"/>
  <c r="Q40" i="20"/>
  <c r="Q41" i="20" s="1"/>
  <c r="Q42" i="20" s="1"/>
  <c r="V72" i="6"/>
  <c r="R38" i="20" l="1"/>
  <c r="N19" i="13"/>
  <c r="N20" i="13"/>
  <c r="W69" i="6"/>
  <c r="V73" i="6"/>
  <c r="N21" i="13" l="1"/>
  <c r="N22" i="13"/>
  <c r="V30" i="6"/>
  <c r="Q32" i="20"/>
  <c r="Q45" i="20" s="1"/>
  <c r="O13" i="5"/>
  <c r="O12" i="5" s="1"/>
  <c r="O15" i="5" s="1"/>
  <c r="O27" i="5" s="1"/>
  <c r="O28" i="5" s="1"/>
  <c r="O29" i="5" s="1"/>
  <c r="O30" i="5" s="1"/>
  <c r="W71" i="6"/>
  <c r="R40" i="20" l="1"/>
  <c r="R41" i="20" s="1"/>
  <c r="R42" i="20" s="1"/>
  <c r="W31" i="6"/>
  <c r="P24" i="5"/>
  <c r="P26" i="5" s="1"/>
  <c r="R31" i="20"/>
  <c r="O31" i="5"/>
  <c r="O6" i="13"/>
  <c r="O18" i="13" s="1"/>
  <c r="W72" i="6"/>
  <c r="N23" i="13"/>
  <c r="N25" i="13"/>
  <c r="X69" i="6" l="1"/>
  <c r="W73" i="6"/>
  <c r="O20" i="13"/>
  <c r="O19" i="13"/>
  <c r="S38" i="20"/>
  <c r="O22" i="13" l="1"/>
  <c r="O21" i="13"/>
  <c r="R32" i="20"/>
  <c r="R45" i="20" s="1"/>
  <c r="W30" i="6"/>
  <c r="P13" i="5"/>
  <c r="P12" i="5" s="1"/>
  <c r="P15" i="5" s="1"/>
  <c r="P27" i="5" s="1"/>
  <c r="P28" i="5" s="1"/>
  <c r="P29" i="5" s="1"/>
  <c r="P30" i="5" s="1"/>
  <c r="X71" i="6"/>
  <c r="P6" i="13" l="1"/>
  <c r="P18" i="13" s="1"/>
  <c r="P31" i="5"/>
  <c r="O23" i="13"/>
  <c r="O24" i="13"/>
  <c r="S31" i="20"/>
  <c r="X31" i="6"/>
  <c r="Q24" i="5"/>
  <c r="Q26" i="5" s="1"/>
  <c r="S40" i="20"/>
  <c r="S41" i="20" s="1"/>
  <c r="S42" i="20" s="1"/>
  <c r="X72" i="6"/>
  <c r="T38" i="20" l="1"/>
  <c r="O27" i="13"/>
  <c r="O25" i="13"/>
  <c r="Y69" i="6"/>
  <c r="X73" i="6"/>
  <c r="P19" i="13"/>
  <c r="P20" i="13"/>
  <c r="X30" i="6" l="1"/>
  <c r="S32" i="20"/>
  <c r="S45" i="20" s="1"/>
  <c r="Q13" i="5"/>
  <c r="Q12" i="5" s="1"/>
  <c r="Q15" i="5" s="1"/>
  <c r="Q27" i="5" s="1"/>
  <c r="Q28" i="5" s="1"/>
  <c r="Q29" i="5" s="1"/>
  <c r="Q30" i="5" s="1"/>
  <c r="P21" i="13"/>
  <c r="P22" i="13"/>
  <c r="Y71" i="6"/>
  <c r="Q6" i="13" l="1"/>
  <c r="Q18" i="13" s="1"/>
  <c r="Q31" i="5"/>
  <c r="R24" i="5"/>
  <c r="R26" i="5" s="1"/>
  <c r="T40" i="20"/>
  <c r="T41" i="20" s="1"/>
  <c r="T42" i="20" s="1"/>
  <c r="T31" i="20"/>
  <c r="Y31" i="6"/>
  <c r="P23" i="13"/>
  <c r="P24" i="13"/>
  <c r="Y72" i="6"/>
  <c r="P25" i="13" l="1"/>
  <c r="P27" i="13"/>
  <c r="U38" i="20"/>
  <c r="Z69" i="6"/>
  <c r="Y73" i="6"/>
  <c r="Q20" i="13"/>
  <c r="Q19" i="13"/>
  <c r="Q21" i="13" l="1"/>
  <c r="Q22" i="13"/>
  <c r="Y30" i="6"/>
  <c r="T32" i="20"/>
  <c r="T45" i="20" s="1"/>
  <c r="R13" i="5"/>
  <c r="R12" i="5" s="1"/>
  <c r="R15" i="5" s="1"/>
  <c r="R27" i="5" s="1"/>
  <c r="R28" i="5" s="1"/>
  <c r="R29" i="5" s="1"/>
  <c r="R30" i="5" s="1"/>
  <c r="Z71" i="6"/>
  <c r="S24" i="5" l="1"/>
  <c r="S26" i="5" s="1"/>
  <c r="Z31" i="6"/>
  <c r="U40" i="20"/>
  <c r="U41" i="20" s="1"/>
  <c r="U42" i="20" s="1"/>
  <c r="U31" i="20"/>
  <c r="Z72" i="6"/>
  <c r="R31" i="5"/>
  <c r="R6" i="13"/>
  <c r="R18" i="13" s="1"/>
  <c r="Q24" i="13"/>
  <c r="Q23" i="13"/>
  <c r="R19" i="13" l="1"/>
  <c r="R20" i="13"/>
  <c r="V38" i="20"/>
  <c r="Q25" i="13"/>
  <c r="Q27" i="13"/>
  <c r="AA69" i="6"/>
  <c r="Z73" i="6"/>
  <c r="R22" i="13" l="1"/>
  <c r="R21" i="13"/>
  <c r="U32" i="20"/>
  <c r="U45" i="20" s="1"/>
  <c r="Z30" i="6"/>
  <c r="S13" i="5"/>
  <c r="S12" i="5" s="1"/>
  <c r="S15" i="5" s="1"/>
  <c r="S27" i="5" s="1"/>
  <c r="S28" i="5" s="1"/>
  <c r="S29" i="5" s="1"/>
  <c r="S30" i="5" s="1"/>
  <c r="AA71" i="6"/>
  <c r="AA72" i="6" s="1"/>
  <c r="AB69" i="6" l="1"/>
  <c r="AB71" i="6" s="1"/>
  <c r="AA73" i="6"/>
  <c r="T13" i="5" s="1"/>
  <c r="T12" i="5" s="1"/>
  <c r="T15" i="5" s="1"/>
  <c r="R23" i="13"/>
  <c r="R24" i="13"/>
  <c r="S31" i="5"/>
  <c r="S6" i="13"/>
  <c r="S18" i="13" s="1"/>
  <c r="V31" i="20"/>
  <c r="V40" i="20"/>
  <c r="V41" i="20" s="1"/>
  <c r="V42" i="20" s="1"/>
  <c r="AA31" i="6"/>
  <c r="T24" i="5"/>
  <c r="T26" i="5" s="1"/>
  <c r="AA30" i="6" l="1"/>
  <c r="V32" i="20"/>
  <c r="V45" i="20" s="1"/>
  <c r="W38" i="20"/>
  <c r="R25" i="13"/>
  <c r="R26" i="13"/>
  <c r="W40" i="20"/>
  <c r="W31" i="20"/>
  <c r="AB31" i="6"/>
  <c r="U24" i="5"/>
  <c r="U26" i="5" s="1"/>
  <c r="T27" i="5"/>
  <c r="T28" i="5" s="1"/>
  <c r="T29" i="5" s="1"/>
  <c r="T30" i="5" s="1"/>
  <c r="S20" i="13"/>
  <c r="S19" i="13"/>
  <c r="AB72" i="6"/>
  <c r="AC69" i="6" l="1"/>
  <c r="AB73" i="6"/>
  <c r="R27" i="13"/>
  <c r="R29" i="13"/>
  <c r="S21" i="13"/>
  <c r="S22" i="13"/>
  <c r="T31" i="5"/>
  <c r="T6" i="13"/>
  <c r="T18" i="13" s="1"/>
  <c r="W41" i="20"/>
  <c r="X38" i="20" s="1"/>
  <c r="W42" i="20" l="1"/>
  <c r="T20" i="13"/>
  <c r="T19" i="13"/>
  <c r="U13" i="5"/>
  <c r="U12" i="5" s="1"/>
  <c r="U15" i="5" s="1"/>
  <c r="U27" i="5" s="1"/>
  <c r="U28" i="5" s="1"/>
  <c r="U29" i="5" s="1"/>
  <c r="U30" i="5" s="1"/>
  <c r="W32" i="20"/>
  <c r="AB30" i="6"/>
  <c r="AC71" i="6"/>
  <c r="S23" i="13"/>
  <c r="S24" i="13"/>
  <c r="T21" i="13" l="1"/>
  <c r="T22" i="13"/>
  <c r="AC31" i="6"/>
  <c r="X31" i="20"/>
  <c r="V24" i="5"/>
  <c r="V26" i="5" s="1"/>
  <c r="X40" i="20"/>
  <c r="X41" i="20" s="1"/>
  <c r="X42" i="20" s="1"/>
  <c r="AC72" i="6"/>
  <c r="W45" i="20"/>
  <c r="U6" i="13"/>
  <c r="U18" i="13" s="1"/>
  <c r="U31" i="5"/>
  <c r="S25" i="13"/>
  <c r="S26" i="13"/>
  <c r="AD69" i="6" l="1"/>
  <c r="AC73" i="6"/>
  <c r="Y38" i="20"/>
  <c r="S29" i="13"/>
  <c r="S27" i="13"/>
  <c r="T24" i="13"/>
  <c r="T23" i="13"/>
  <c r="U19" i="13"/>
  <c r="U20" i="13"/>
  <c r="X32" i="20" l="1"/>
  <c r="X45" i="20" s="1"/>
  <c r="AC30" i="6"/>
  <c r="V13" i="5"/>
  <c r="V12" i="5" s="1"/>
  <c r="V15" i="5" s="1"/>
  <c r="V27" i="5" s="1"/>
  <c r="V28" i="5" s="1"/>
  <c r="V29" i="5" s="1"/>
  <c r="V30" i="5" s="1"/>
  <c r="T26" i="13"/>
  <c r="T25" i="13"/>
  <c r="U22" i="13"/>
  <c r="U21" i="13"/>
  <c r="AD71" i="6"/>
  <c r="AD72" i="6" s="1"/>
  <c r="AE69" i="6" l="1"/>
  <c r="AD73" i="6"/>
  <c r="AD31" i="6"/>
  <c r="W24" i="5"/>
  <c r="W26" i="5" s="1"/>
  <c r="Y40" i="20"/>
  <c r="Y41" i="20" s="1"/>
  <c r="Y42" i="20" s="1"/>
  <c r="Y31" i="20"/>
  <c r="T29" i="13"/>
  <c r="T27" i="13"/>
  <c r="U23" i="13"/>
  <c r="U24" i="13"/>
  <c r="V31" i="5"/>
  <c r="V6" i="13"/>
  <c r="V18" i="13" s="1"/>
  <c r="V20" i="13" l="1"/>
  <c r="V19" i="13"/>
  <c r="AD30" i="6"/>
  <c r="Y32" i="20"/>
  <c r="W13" i="5"/>
  <c r="W12" i="5" s="1"/>
  <c r="W15" i="5" s="1"/>
  <c r="W27" i="5" s="1"/>
  <c r="W28" i="5" s="1"/>
  <c r="W29" i="5" s="1"/>
  <c r="W30" i="5" s="1"/>
  <c r="Z38" i="20"/>
  <c r="U25" i="13"/>
  <c r="U26" i="13"/>
  <c r="AE71" i="6"/>
  <c r="Y45" i="20" l="1"/>
  <c r="W31" i="5"/>
  <c r="W6" i="13"/>
  <c r="W18" i="13" s="1"/>
  <c r="Z40" i="20"/>
  <c r="Z41" i="20" s="1"/>
  <c r="Z42" i="20" s="1"/>
  <c r="X24" i="5"/>
  <c r="X26" i="5" s="1"/>
  <c r="AE31" i="6"/>
  <c r="Z31" i="20"/>
  <c r="AE72" i="6"/>
  <c r="U27" i="13"/>
  <c r="U28" i="13"/>
  <c r="V21" i="13"/>
  <c r="V22" i="13"/>
  <c r="AA38" i="20" l="1"/>
  <c r="V23" i="13"/>
  <c r="V24" i="13"/>
  <c r="U29" i="13"/>
  <c r="U31" i="13"/>
  <c r="W20" i="13"/>
  <c r="W19" i="13"/>
  <c r="AF69" i="6"/>
  <c r="AE73" i="6"/>
  <c r="AF71" i="6" l="1"/>
  <c r="AF72" i="6" s="1"/>
  <c r="AG69" i="6" s="1"/>
  <c r="V26" i="13"/>
  <c r="V25" i="13"/>
  <c r="W22" i="13"/>
  <c r="W21" i="13"/>
  <c r="Z32" i="20"/>
  <c r="Z45" i="20" s="1"/>
  <c r="AE30" i="6"/>
  <c r="X13" i="5"/>
  <c r="X12" i="5" s="1"/>
  <c r="X15" i="5" s="1"/>
  <c r="X27" i="5" s="1"/>
  <c r="X28" i="5" s="1"/>
  <c r="X29" i="5" s="1"/>
  <c r="X30" i="5" s="1"/>
  <c r="AF73" i="6" l="1"/>
  <c r="AA32" i="20" s="1"/>
  <c r="AG71" i="6"/>
  <c r="V28" i="13"/>
  <c r="V27" i="13"/>
  <c r="W24" i="13"/>
  <c r="W23" i="13"/>
  <c r="X6" i="13"/>
  <c r="X18" i="13" s="1"/>
  <c r="X31" i="5"/>
  <c r="Y24" i="5"/>
  <c r="Y26" i="5" s="1"/>
  <c r="AF31" i="6"/>
  <c r="AA31" i="20"/>
  <c r="AA40" i="20"/>
  <c r="AA41" i="20" s="1"/>
  <c r="AA42" i="20" s="1"/>
  <c r="Y13" i="5" l="1"/>
  <c r="Y12" i="5" s="1"/>
  <c r="Y15" i="5" s="1"/>
  <c r="Y27" i="5" s="1"/>
  <c r="Y28" i="5" s="1"/>
  <c r="Y29" i="5" s="1"/>
  <c r="Y30" i="5" s="1"/>
  <c r="AF30" i="6"/>
  <c r="V29" i="13"/>
  <c r="V31" i="13"/>
  <c r="AG31" i="6"/>
  <c r="AB40" i="20"/>
  <c r="AB31" i="20"/>
  <c r="Z24" i="5"/>
  <c r="Z26" i="5" s="1"/>
  <c r="AB38" i="20"/>
  <c r="AA45" i="20"/>
  <c r="X19" i="13"/>
  <c r="X20" i="13"/>
  <c r="W25" i="13"/>
  <c r="W26" i="13"/>
  <c r="AG72" i="6"/>
  <c r="AB41" i="20" l="1"/>
  <c r="AC38" i="20" s="1"/>
  <c r="Y6" i="13"/>
  <c r="Y18" i="13" s="1"/>
  <c r="Y31" i="5"/>
  <c r="X21" i="13"/>
  <c r="X22" i="13"/>
  <c r="AH69" i="6"/>
  <c r="AG73" i="6"/>
  <c r="W28" i="13"/>
  <c r="W27" i="13"/>
  <c r="AB42" i="20" l="1"/>
  <c r="Y19" i="13"/>
  <c r="Y20" i="13"/>
  <c r="AH71" i="6"/>
  <c r="X24" i="13"/>
  <c r="X23" i="13"/>
  <c r="W31" i="13"/>
  <c r="W29" i="13"/>
  <c r="AB32" i="20"/>
  <c r="AG30" i="6"/>
  <c r="Z13" i="5"/>
  <c r="Z12" i="5" s="1"/>
  <c r="Z15" i="5" s="1"/>
  <c r="Z27" i="5" s="1"/>
  <c r="Z28" i="5" s="1"/>
  <c r="Z29" i="5" s="1"/>
  <c r="Z30" i="5" s="1"/>
  <c r="AB45" i="20" l="1"/>
  <c r="AC31" i="20"/>
  <c r="AC40" i="20"/>
  <c r="AC41" i="20" s="1"/>
  <c r="AC42" i="20" s="1"/>
  <c r="AA24" i="5"/>
  <c r="AA26" i="5" s="1"/>
  <c r="AH31" i="6"/>
  <c r="Z6" i="13"/>
  <c r="Z18" i="13" s="1"/>
  <c r="Z31" i="5"/>
  <c r="X26" i="13"/>
  <c r="X25" i="13"/>
  <c r="AH72" i="6"/>
  <c r="Y21" i="13"/>
  <c r="Y22" i="13"/>
  <c r="X28" i="13" l="1"/>
  <c r="X27" i="13"/>
  <c r="Z19" i="13"/>
  <c r="Z20" i="13"/>
  <c r="Y24" i="13"/>
  <c r="Y23" i="13"/>
  <c r="AD38" i="20"/>
  <c r="AI69" i="6"/>
  <c r="AH73" i="6"/>
  <c r="Y25" i="13" l="1"/>
  <c r="Y26" i="13"/>
  <c r="AC32" i="20"/>
  <c r="AC45" i="20" s="1"/>
  <c r="AH30" i="6"/>
  <c r="AA13" i="5"/>
  <c r="AA12" i="5" s="1"/>
  <c r="AA15" i="5" s="1"/>
  <c r="AA27" i="5" s="1"/>
  <c r="AA28" i="5" s="1"/>
  <c r="AA29" i="5" s="1"/>
  <c r="AA30" i="5" s="1"/>
  <c r="AI71" i="6"/>
  <c r="AI72" i="6" s="1"/>
  <c r="AJ69" i="6" s="1"/>
  <c r="Z21" i="13"/>
  <c r="Z22" i="13"/>
  <c r="X30" i="13"/>
  <c r="X29" i="13"/>
  <c r="AJ71" i="6" l="1"/>
  <c r="X33" i="13"/>
  <c r="X31" i="13"/>
  <c r="Y27" i="13"/>
  <c r="Y28" i="13"/>
  <c r="AD40" i="20"/>
  <c r="AD41" i="20" s="1"/>
  <c r="AD42" i="20" s="1"/>
  <c r="AD31" i="20"/>
  <c r="AB24" i="5"/>
  <c r="AB26" i="5" s="1"/>
  <c r="AI31" i="6"/>
  <c r="AA6" i="13"/>
  <c r="AA18" i="13" s="1"/>
  <c r="AA31" i="5"/>
  <c r="Z23" i="13"/>
  <c r="Z24" i="13"/>
  <c r="AI73" i="6"/>
  <c r="Z25" i="13" l="1"/>
  <c r="Z26" i="13"/>
  <c r="Y30" i="13"/>
  <c r="Y29" i="13"/>
  <c r="AA19" i="13"/>
  <c r="AA20" i="13"/>
  <c r="AE40" i="20"/>
  <c r="AC24" i="5"/>
  <c r="AC26" i="5" s="1"/>
  <c r="AJ31" i="6"/>
  <c r="AE31" i="20"/>
  <c r="AI30" i="6"/>
  <c r="AD32" i="20"/>
  <c r="AB13" i="5"/>
  <c r="AB12" i="5" s="1"/>
  <c r="AB15" i="5" s="1"/>
  <c r="AB27" i="5" s="1"/>
  <c r="AB28" i="5" s="1"/>
  <c r="AB29" i="5" s="1"/>
  <c r="AB30" i="5" s="1"/>
  <c r="AE38" i="20"/>
  <c r="AJ72" i="6"/>
  <c r="AB6" i="13" l="1"/>
  <c r="AB18" i="13" s="1"/>
  <c r="AB31" i="5"/>
  <c r="AA22" i="13"/>
  <c r="AA21" i="13"/>
  <c r="AD45" i="20"/>
  <c r="Z27" i="13"/>
  <c r="Z28" i="13"/>
  <c r="AK69" i="6"/>
  <c r="AJ73" i="6"/>
  <c r="Y33" i="13"/>
  <c r="Y31" i="13"/>
  <c r="AE41" i="20"/>
  <c r="AF38" i="20" s="1"/>
  <c r="AE42" i="20" l="1"/>
  <c r="AA24" i="13"/>
  <c r="AA23" i="13"/>
  <c r="AK71" i="6"/>
  <c r="Z29" i="13"/>
  <c r="Z30" i="13"/>
  <c r="AE32" i="20"/>
  <c r="AJ30" i="6"/>
  <c r="AC13" i="5"/>
  <c r="AC12" i="5" s="1"/>
  <c r="AC15" i="5" s="1"/>
  <c r="AC27" i="5" s="1"/>
  <c r="AC28" i="5" s="1"/>
  <c r="AC29" i="5" s="1"/>
  <c r="AC30" i="5" s="1"/>
  <c r="AB19" i="13"/>
  <c r="AB20" i="13"/>
  <c r="AE45" i="20" l="1"/>
  <c r="AF31" i="20"/>
  <c r="AF40" i="20"/>
  <c r="AF41" i="20" s="1"/>
  <c r="AF42" i="20" s="1"/>
  <c r="AK31" i="6"/>
  <c r="AD24" i="5"/>
  <c r="AD26" i="5" s="1"/>
  <c r="AK72" i="6"/>
  <c r="AB22" i="13"/>
  <c r="AB21" i="13"/>
  <c r="AC31" i="5"/>
  <c r="AC6" i="13"/>
  <c r="AC18" i="13" s="1"/>
  <c r="AA25" i="13"/>
  <c r="AA26" i="13"/>
  <c r="Z31" i="13"/>
  <c r="Z33" i="13"/>
  <c r="AB24" i="13" l="1"/>
  <c r="AB23" i="13"/>
  <c r="AL69" i="6"/>
  <c r="AK73" i="6"/>
  <c r="AA27" i="13"/>
  <c r="AA28" i="13"/>
  <c r="AG38" i="20"/>
  <c r="AC19" i="13"/>
  <c r="AC20" i="13"/>
  <c r="AA29" i="13" l="1"/>
  <c r="AA30" i="13"/>
  <c r="AC21" i="13"/>
  <c r="AC22" i="13"/>
  <c r="AL71" i="6"/>
  <c r="AL72" i="6" s="1"/>
  <c r="AF32" i="20"/>
  <c r="AF45" i="20" s="1"/>
  <c r="AK30" i="6"/>
  <c r="AD13" i="5"/>
  <c r="AD12" i="5" s="1"/>
  <c r="AD15" i="5" s="1"/>
  <c r="AD27" i="5" s="1"/>
  <c r="AD28" i="5" s="1"/>
  <c r="AD29" i="5" s="1"/>
  <c r="AD30" i="5" s="1"/>
  <c r="AB26" i="13"/>
  <c r="AB25" i="13"/>
  <c r="AM69" i="6" l="1"/>
  <c r="AM71" i="6" s="1"/>
  <c r="AL73" i="6"/>
  <c r="AL30" i="6" s="1"/>
  <c r="AB27" i="13"/>
  <c r="AB28" i="13"/>
  <c r="AC23" i="13"/>
  <c r="AC24" i="13"/>
  <c r="AA31" i="13"/>
  <c r="AA32" i="13"/>
  <c r="AD6" i="13"/>
  <c r="AD18" i="13" s="1"/>
  <c r="AD31" i="5"/>
  <c r="AE24" i="5"/>
  <c r="AE26" i="5" s="1"/>
  <c r="AL31" i="6"/>
  <c r="AG40" i="20"/>
  <c r="AG41" i="20" s="1"/>
  <c r="AG42" i="20" s="1"/>
  <c r="AG31" i="20"/>
  <c r="AE13" i="5" l="1"/>
  <c r="AE12" i="5" s="1"/>
  <c r="AE15" i="5" s="1"/>
  <c r="AE27" i="5" s="1"/>
  <c r="AE28" i="5" s="1"/>
  <c r="AE29" i="5" s="1"/>
  <c r="AE30" i="5" s="1"/>
  <c r="AE6" i="13" s="1"/>
  <c r="AE18" i="13" s="1"/>
  <c r="AG32" i="20"/>
  <c r="AG45" i="20" s="1"/>
  <c r="AH31" i="20"/>
  <c r="AM31" i="6"/>
  <c r="AF24" i="5"/>
  <c r="AF26" i="5" s="1"/>
  <c r="AH40" i="20"/>
  <c r="AD19" i="13"/>
  <c r="AD20" i="13"/>
  <c r="AB29" i="13"/>
  <c r="AB30" i="13"/>
  <c r="AC26" i="13"/>
  <c r="AC25" i="13"/>
  <c r="AA33" i="13"/>
  <c r="AA35" i="13"/>
  <c r="AM72" i="6"/>
  <c r="AH38" i="20"/>
  <c r="AE31" i="5" l="1"/>
  <c r="AN69" i="6"/>
  <c r="AM73" i="6"/>
  <c r="AD22" i="13"/>
  <c r="AD21" i="13"/>
  <c r="AH41" i="20"/>
  <c r="AH42" i="20" s="1"/>
  <c r="AC28" i="13"/>
  <c r="AC27" i="13"/>
  <c r="AB31" i="13"/>
  <c r="AB32" i="13"/>
  <c r="AE20" i="13"/>
  <c r="AE19" i="13"/>
  <c r="AC29" i="13" l="1"/>
  <c r="AC30" i="13"/>
  <c r="AD23" i="13"/>
  <c r="AD24" i="13"/>
  <c r="AB33" i="13"/>
  <c r="AB35" i="13"/>
  <c r="AH32" i="20"/>
  <c r="AH45" i="20" s="1"/>
  <c r="D53" i="17" s="1"/>
  <c r="AM30" i="6"/>
  <c r="AF13" i="5"/>
  <c r="AF12" i="5" s="1"/>
  <c r="AF15" i="5" s="1"/>
  <c r="AF27" i="5" s="1"/>
  <c r="AF28" i="5" s="1"/>
  <c r="AF29" i="5" s="1"/>
  <c r="AF30" i="5" s="1"/>
  <c r="AE21" i="13"/>
  <c r="AE22" i="13"/>
  <c r="AN71" i="6"/>
  <c r="AN72" i="6" s="1"/>
  <c r="D62" i="13" l="1"/>
  <c r="D60" i="13" s="1"/>
  <c r="R62" i="13"/>
  <c r="R60" i="13" s="1"/>
  <c r="R64" i="13" s="1"/>
  <c r="R68" i="13" s="1"/>
  <c r="O62" i="13"/>
  <c r="O60" i="13" s="1"/>
  <c r="O64" i="13" s="1"/>
  <c r="O68" i="13" s="1"/>
  <c r="P62" i="13"/>
  <c r="P60" i="13" s="1"/>
  <c r="P64" i="13" s="1"/>
  <c r="P68" i="13" s="1"/>
  <c r="M62" i="13"/>
  <c r="M60" i="13" s="1"/>
  <c r="C62" i="13"/>
  <c r="C60" i="13" s="1"/>
  <c r="G62" i="13"/>
  <c r="G60" i="13" s="1"/>
  <c r="N62" i="13"/>
  <c r="N60" i="13" s="1"/>
  <c r="Q62" i="13"/>
  <c r="Q60" i="13" s="1"/>
  <c r="Q64" i="13" s="1"/>
  <c r="Q68" i="13" s="1"/>
  <c r="L62" i="13"/>
  <c r="L60" i="13" s="1"/>
  <c r="I62" i="13"/>
  <c r="I60" i="13" s="1"/>
  <c r="S62" i="13"/>
  <c r="S60" i="13" s="1"/>
  <c r="S64" i="13" s="1"/>
  <c r="S68" i="13" s="1"/>
  <c r="F62" i="13"/>
  <c r="F60" i="13" s="1"/>
  <c r="H62" i="13"/>
  <c r="H60" i="13" s="1"/>
  <c r="E62" i="13"/>
  <c r="E60" i="13" s="1"/>
  <c r="K62" i="13"/>
  <c r="K60" i="13" s="1"/>
  <c r="J62" i="13"/>
  <c r="J60" i="13" s="1"/>
  <c r="AO69" i="6"/>
  <c r="AO71" i="6" s="1"/>
  <c r="AO72" i="6" s="1"/>
  <c r="AN73" i="6"/>
  <c r="AD26" i="13"/>
  <c r="AD25" i="13"/>
  <c r="AE23" i="13"/>
  <c r="AE24" i="13"/>
  <c r="AF31" i="5"/>
  <c r="AF6" i="13"/>
  <c r="AF18" i="13" s="1"/>
  <c r="AC31" i="13"/>
  <c r="AC32" i="13"/>
  <c r="AG24" i="5"/>
  <c r="AG26" i="5" s="1"/>
  <c r="AN31" i="6"/>
  <c r="AG13" i="5" l="1"/>
  <c r="AG12" i="5" s="1"/>
  <c r="AG15" i="5" s="1"/>
  <c r="AG27" i="5" s="1"/>
  <c r="AG28" i="5" s="1"/>
  <c r="AG29" i="5" s="1"/>
  <c r="AG30" i="5" s="1"/>
  <c r="AN30" i="6"/>
  <c r="AP69" i="6"/>
  <c r="AO73" i="6"/>
  <c r="AD28" i="13"/>
  <c r="AD27" i="13"/>
  <c r="AO31" i="6"/>
  <c r="AH24" i="5"/>
  <c r="AH26" i="5" s="1"/>
  <c r="AF20" i="13"/>
  <c r="AF19" i="13"/>
  <c r="AE25" i="13"/>
  <c r="AE26" i="13"/>
  <c r="AC35" i="13"/>
  <c r="AC33" i="13"/>
  <c r="AE28" i="13" l="1"/>
  <c r="AE27" i="13"/>
  <c r="AF21" i="13"/>
  <c r="AF22" i="13"/>
  <c r="AD29" i="13"/>
  <c r="AD30" i="13"/>
  <c r="AO30" i="6"/>
  <c r="AH13" i="5"/>
  <c r="AH12" i="5" s="1"/>
  <c r="AH15" i="5" s="1"/>
  <c r="AH27" i="5" s="1"/>
  <c r="AH28" i="5" s="1"/>
  <c r="AH29" i="5" s="1"/>
  <c r="AH30" i="5" s="1"/>
  <c r="AG31" i="5"/>
  <c r="AG6" i="13"/>
  <c r="AG18" i="13" s="1"/>
  <c r="AP71" i="6"/>
  <c r="AP72" i="6" s="1"/>
  <c r="AQ69" i="6" l="1"/>
  <c r="AQ71" i="6" s="1"/>
  <c r="AP73" i="6"/>
  <c r="AI13" i="5" s="1"/>
  <c r="AI12" i="5" s="1"/>
  <c r="AI15" i="5" s="1"/>
  <c r="AH6" i="13"/>
  <c r="AH18" i="13" s="1"/>
  <c r="AH31" i="5"/>
  <c r="AD31" i="13"/>
  <c r="AD32" i="13"/>
  <c r="AF24" i="13"/>
  <c r="AF23" i="13"/>
  <c r="AG20" i="13"/>
  <c r="AG19" i="13"/>
  <c r="AP31" i="6"/>
  <c r="AI24" i="5"/>
  <c r="AI26" i="5" s="1"/>
  <c r="AE30" i="13"/>
  <c r="AE29" i="13"/>
  <c r="AP30" i="6" l="1"/>
  <c r="AI27" i="5"/>
  <c r="AI28" i="5" s="1"/>
  <c r="AI29" i="5" s="1"/>
  <c r="AI30" i="5" s="1"/>
  <c r="AI6" i="13" s="1"/>
  <c r="AI18" i="13" s="1"/>
  <c r="AG21" i="13"/>
  <c r="AG22" i="13"/>
  <c r="AQ31" i="6"/>
  <c r="AJ24" i="5"/>
  <c r="AJ26" i="5" s="1"/>
  <c r="AE32" i="13"/>
  <c r="AE31" i="13"/>
  <c r="AF25" i="13"/>
  <c r="AF26" i="13"/>
  <c r="AQ72" i="6"/>
  <c r="AD33" i="13"/>
  <c r="AD34" i="13"/>
  <c r="AH19" i="13"/>
  <c r="AH20" i="13"/>
  <c r="AI31" i="5" l="1"/>
  <c r="AI20" i="13"/>
  <c r="AI19" i="13"/>
  <c r="AR69" i="6"/>
  <c r="AQ73" i="6"/>
  <c r="AG24" i="13"/>
  <c r="AG23" i="13"/>
  <c r="AF27" i="13"/>
  <c r="AF28" i="13"/>
  <c r="AH21" i="13"/>
  <c r="AH22" i="13"/>
  <c r="AD35" i="13"/>
  <c r="AD37" i="13"/>
  <c r="AE34" i="13"/>
  <c r="AE33" i="13"/>
  <c r="AH23" i="13" l="1"/>
  <c r="AH24" i="13"/>
  <c r="AF30" i="13"/>
  <c r="AF29" i="13"/>
  <c r="AQ30" i="6"/>
  <c r="AJ13" i="5"/>
  <c r="AJ12" i="5" s="1"/>
  <c r="AJ15" i="5" s="1"/>
  <c r="AJ27" i="5" s="1"/>
  <c r="AJ28" i="5" s="1"/>
  <c r="AJ29" i="5" s="1"/>
  <c r="AJ30" i="5" s="1"/>
  <c r="AG25" i="13"/>
  <c r="AG26" i="13"/>
  <c r="AR71" i="6"/>
  <c r="AE35" i="13"/>
  <c r="AE37" i="13"/>
  <c r="AI21" i="13"/>
  <c r="AI22" i="13"/>
  <c r="AJ31" i="5" l="1"/>
  <c r="AJ6" i="13"/>
  <c r="AJ18" i="13" s="1"/>
  <c r="AK24" i="5"/>
  <c r="AK26" i="5" s="1"/>
  <c r="AR31" i="6"/>
  <c r="AR72" i="6"/>
  <c r="AH26" i="13"/>
  <c r="AH25" i="13"/>
  <c r="AF32" i="13"/>
  <c r="AF31" i="13"/>
  <c r="AI23" i="13"/>
  <c r="AI24" i="13"/>
  <c r="AG27" i="13"/>
  <c r="AG28" i="13"/>
  <c r="AI26" i="13" l="1"/>
  <c r="AI25" i="13"/>
  <c r="AG29" i="13"/>
  <c r="AG30" i="13"/>
  <c r="AS69" i="6"/>
  <c r="AR73" i="6"/>
  <c r="AJ19" i="13"/>
  <c r="AJ20" i="13"/>
  <c r="AH28" i="13"/>
  <c r="AH27" i="13"/>
  <c r="AF33" i="13"/>
  <c r="AF34" i="13"/>
  <c r="AF35" i="13" l="1"/>
  <c r="AF37" i="13"/>
  <c r="AR30" i="6"/>
  <c r="AK13" i="5"/>
  <c r="AK12" i="5" s="1"/>
  <c r="AK15" i="5" s="1"/>
  <c r="AK27" i="5" s="1"/>
  <c r="AK28" i="5" s="1"/>
  <c r="AK29" i="5" s="1"/>
  <c r="AK30" i="5" s="1"/>
  <c r="AS71" i="6"/>
  <c r="AS72" i="6" s="1"/>
  <c r="AG31" i="13"/>
  <c r="AG32" i="13"/>
  <c r="AH29" i="13"/>
  <c r="AH30" i="13"/>
  <c r="AJ21" i="13"/>
  <c r="AJ22" i="13"/>
  <c r="AI27" i="13"/>
  <c r="AI28" i="13"/>
  <c r="AT69" i="6" l="1"/>
  <c r="AT71" i="6" s="1"/>
  <c r="AT72" i="6" s="1"/>
  <c r="AS73" i="6"/>
  <c r="AH31" i="13"/>
  <c r="AH32" i="13"/>
  <c r="AK31" i="5"/>
  <c r="AK6" i="13"/>
  <c r="AK18" i="13" s="1"/>
  <c r="AI30" i="13"/>
  <c r="AI29" i="13"/>
  <c r="AG33" i="13"/>
  <c r="AG34" i="13"/>
  <c r="AJ24" i="13"/>
  <c r="AJ23" i="13"/>
  <c r="AL24" i="5"/>
  <c r="AL26" i="5" s="1"/>
  <c r="AS31" i="6"/>
  <c r="AL13" i="5" l="1"/>
  <c r="AL12" i="5" s="1"/>
  <c r="AL15" i="5" s="1"/>
  <c r="AL27" i="5" s="1"/>
  <c r="AL28" i="5" s="1"/>
  <c r="AL29" i="5" s="1"/>
  <c r="AL30" i="5" s="1"/>
  <c r="AS30" i="6"/>
  <c r="AU69" i="6"/>
  <c r="AU71" i="6" s="1"/>
  <c r="AT73" i="6"/>
  <c r="AT30" i="6" s="1"/>
  <c r="AK20" i="13"/>
  <c r="AK19" i="13"/>
  <c r="AJ25" i="13"/>
  <c r="AJ26" i="13"/>
  <c r="AI31" i="13"/>
  <c r="AI32" i="13"/>
  <c r="AH34" i="13"/>
  <c r="AH33" i="13"/>
  <c r="AG35" i="13"/>
  <c r="AG36" i="13"/>
  <c r="AT31" i="6"/>
  <c r="AM24" i="5"/>
  <c r="AM26" i="5" s="1"/>
  <c r="AM13" i="5" l="1"/>
  <c r="AM12" i="5" s="1"/>
  <c r="AM15" i="5" s="1"/>
  <c r="AM27" i="5" s="1"/>
  <c r="AM28" i="5" s="1"/>
  <c r="AM29" i="5" s="1"/>
  <c r="AM30" i="5" s="1"/>
  <c r="AG39" i="13"/>
  <c r="AG37" i="13"/>
  <c r="AJ28" i="13"/>
  <c r="AJ27" i="13"/>
  <c r="AK21" i="13"/>
  <c r="AK22" i="13"/>
  <c r="AU31" i="6"/>
  <c r="AN24" i="5"/>
  <c r="AN26" i="5" s="1"/>
  <c r="AI33" i="13"/>
  <c r="AI34" i="13"/>
  <c r="AL6" i="13"/>
  <c r="AL18" i="13" s="1"/>
  <c r="AL31" i="5"/>
  <c r="AH35" i="13"/>
  <c r="AH36" i="13"/>
  <c r="AU72" i="6"/>
  <c r="AU73" i="6" s="1"/>
  <c r="AU30" i="6" l="1"/>
  <c r="AN13" i="5"/>
  <c r="AN12" i="5" s="1"/>
  <c r="AN15" i="5" s="1"/>
  <c r="AN27" i="5" s="1"/>
  <c r="AN28" i="5" s="1"/>
  <c r="AN29" i="5" s="1"/>
  <c r="AN30" i="5" s="1"/>
  <c r="AJ30" i="13"/>
  <c r="AJ29" i="13"/>
  <c r="AI35" i="13"/>
  <c r="AI36" i="13"/>
  <c r="AM6" i="13"/>
  <c r="AM18" i="13" s="1"/>
  <c r="AM31" i="5"/>
  <c r="AH39" i="13"/>
  <c r="AH37" i="13"/>
  <c r="AK23" i="13"/>
  <c r="AK24" i="13"/>
  <c r="AL19" i="13"/>
  <c r="AL20" i="13"/>
  <c r="AN6" i="13" l="1"/>
  <c r="C34" i="5"/>
  <c r="C37" i="5"/>
  <c r="AJ31" i="13"/>
  <c r="AJ32" i="13"/>
  <c r="AK25" i="13"/>
  <c r="AK26" i="13"/>
  <c r="AI39" i="13"/>
  <c r="AI37" i="13"/>
  <c r="AL22" i="13"/>
  <c r="AL21" i="13"/>
  <c r="AN31" i="5"/>
  <c r="AO31" i="5" s="1"/>
  <c r="AP31" i="5" s="1"/>
  <c r="AQ31" i="5" s="1"/>
  <c r="AR31" i="5" s="1"/>
  <c r="AS31" i="5" s="1"/>
  <c r="AT31" i="5" s="1"/>
  <c r="AU31" i="5" s="1"/>
  <c r="AV31" i="5" s="1"/>
  <c r="AW31" i="5" s="1"/>
  <c r="AX31" i="5" s="1"/>
  <c r="AY31" i="5" s="1"/>
  <c r="AZ31" i="5" s="1"/>
  <c r="C38" i="5" s="1"/>
  <c r="AM19" i="13"/>
  <c r="AM20" i="13"/>
  <c r="C56" i="13" l="1"/>
  <c r="C15" i="19"/>
  <c r="C17" i="19" s="1"/>
  <c r="C36" i="5"/>
  <c r="AN18" i="13"/>
  <c r="C7" i="13"/>
  <c r="C9" i="13" s="1"/>
  <c r="AJ33" i="13"/>
  <c r="AJ34" i="13"/>
  <c r="AK27" i="13"/>
  <c r="AK28" i="13"/>
  <c r="AM21" i="13"/>
  <c r="AM22" i="13"/>
  <c r="AL24" i="13"/>
  <c r="AL23" i="13"/>
  <c r="C57" i="13" l="1"/>
  <c r="C59" i="13" s="1"/>
  <c r="C64" i="13" s="1"/>
  <c r="AN19" i="13"/>
  <c r="AN20" i="13"/>
  <c r="AJ35" i="13"/>
  <c r="AJ36" i="13"/>
  <c r="AM23" i="13"/>
  <c r="AM24" i="13"/>
  <c r="AK30" i="13"/>
  <c r="AK29" i="13"/>
  <c r="AL25" i="13"/>
  <c r="AL26" i="13"/>
  <c r="C66" i="13" l="1"/>
  <c r="C65" i="13"/>
  <c r="C58" i="13"/>
  <c r="D57" i="13"/>
  <c r="D59" i="13" s="1"/>
  <c r="D64" i="13" s="1"/>
  <c r="D68" i="13" s="1"/>
  <c r="AN22" i="13"/>
  <c r="AN21" i="13"/>
  <c r="D56" i="13"/>
  <c r="AM25" i="13"/>
  <c r="AM26" i="13"/>
  <c r="AJ38" i="13"/>
  <c r="AJ37" i="13"/>
  <c r="AK32" i="13"/>
  <c r="AK31" i="13"/>
  <c r="AL28" i="13"/>
  <c r="AL27" i="13"/>
  <c r="D65" i="13" l="1"/>
  <c r="D66" i="13" s="1"/>
  <c r="D58" i="13"/>
  <c r="E57" i="13"/>
  <c r="E59" i="13" s="1"/>
  <c r="E64" i="13" s="1"/>
  <c r="E68" i="13" s="1"/>
  <c r="AN23" i="13"/>
  <c r="AN24" i="13"/>
  <c r="E56" i="13"/>
  <c r="AK34" i="13"/>
  <c r="AK33" i="13"/>
  <c r="AJ39" i="13"/>
  <c r="AJ41" i="13"/>
  <c r="AM27" i="13"/>
  <c r="AM28" i="13"/>
  <c r="AL30" i="13"/>
  <c r="AL29" i="13"/>
  <c r="E65" i="13" l="1"/>
  <c r="E66" i="13" s="1"/>
  <c r="E67" i="13" s="1"/>
  <c r="D67" i="13"/>
  <c r="E58" i="13"/>
  <c r="F57" i="13"/>
  <c r="F59" i="13" s="1"/>
  <c r="F64" i="13" s="1"/>
  <c r="F68" i="13" s="1"/>
  <c r="AN26" i="13"/>
  <c r="AN25" i="13"/>
  <c r="F56" i="13"/>
  <c r="AM30" i="13"/>
  <c r="AM29" i="13"/>
  <c r="AK36" i="13"/>
  <c r="AK35" i="13"/>
  <c r="AL31" i="13"/>
  <c r="AL32" i="13"/>
  <c r="F65" i="13" l="1"/>
  <c r="F66" i="13" s="1"/>
  <c r="F67" i="13" s="1"/>
  <c r="F58" i="13"/>
  <c r="G57" i="13"/>
  <c r="G59" i="13" s="1"/>
  <c r="G64" i="13" s="1"/>
  <c r="G68" i="13" s="1"/>
  <c r="AN27" i="13"/>
  <c r="AN28" i="13"/>
  <c r="G56" i="13"/>
  <c r="AK38" i="13"/>
  <c r="AK37" i="13"/>
  <c r="AL34" i="13"/>
  <c r="AL33" i="13"/>
  <c r="AM32" i="13"/>
  <c r="AM31" i="13"/>
  <c r="G65" i="13" l="1"/>
  <c r="G66" i="13" s="1"/>
  <c r="G58" i="13"/>
  <c r="H57" i="13"/>
  <c r="H59" i="13" s="1"/>
  <c r="H64" i="13" s="1"/>
  <c r="H68" i="13" s="1"/>
  <c r="AN29" i="13"/>
  <c r="AN30" i="13"/>
  <c r="H56" i="13"/>
  <c r="AM33" i="13"/>
  <c r="AM34" i="13"/>
  <c r="AL36" i="13"/>
  <c r="AL35" i="13"/>
  <c r="AK41" i="13"/>
  <c r="AK39" i="13"/>
  <c r="G67" i="13" l="1"/>
  <c r="H65" i="13"/>
  <c r="H66" i="13" s="1"/>
  <c r="H58" i="13"/>
  <c r="I56" i="13"/>
  <c r="I57" i="13"/>
  <c r="AN32" i="13"/>
  <c r="AN31" i="13"/>
  <c r="AM35" i="13"/>
  <c r="AM36" i="13"/>
  <c r="AL38" i="13"/>
  <c r="AL37" i="13"/>
  <c r="H67" i="13" l="1"/>
  <c r="I65" i="13"/>
  <c r="I59" i="13"/>
  <c r="I64" i="13" s="1"/>
  <c r="I58" i="13"/>
  <c r="J56" i="13"/>
  <c r="J57" i="13"/>
  <c r="AN33" i="13"/>
  <c r="AN34" i="13"/>
  <c r="AL39" i="13"/>
  <c r="AL41" i="13"/>
  <c r="AM37" i="13"/>
  <c r="AM38" i="13"/>
  <c r="I68" i="13" l="1"/>
  <c r="I66" i="13"/>
  <c r="J59" i="13"/>
  <c r="J64" i="13" s="1"/>
  <c r="J68" i="13" s="1"/>
  <c r="J58" i="13"/>
  <c r="K57" i="13"/>
  <c r="AN35" i="13"/>
  <c r="AN36" i="13"/>
  <c r="K56" i="13"/>
  <c r="AM39" i="13"/>
  <c r="AM40" i="13"/>
  <c r="K59" i="13" l="1"/>
  <c r="K64" i="13" s="1"/>
  <c r="K68" i="13" s="1"/>
  <c r="I67" i="13"/>
  <c r="J65" i="13"/>
  <c r="J66" i="13" s="1"/>
  <c r="K58" i="13"/>
  <c r="L57" i="13"/>
  <c r="AN37" i="13"/>
  <c r="AN38" i="13"/>
  <c r="L56" i="13"/>
  <c r="AM43" i="13"/>
  <c r="AM41" i="13"/>
  <c r="J67" i="13" l="1"/>
  <c r="K65" i="13"/>
  <c r="K66" i="13" s="1"/>
  <c r="K67" i="13" s="1"/>
  <c r="L59" i="13"/>
  <c r="L64" i="13" s="1"/>
  <c r="L68" i="13" s="1"/>
  <c r="L65" i="13"/>
  <c r="L58" i="13"/>
  <c r="M57" i="13"/>
  <c r="M59" i="13" s="1"/>
  <c r="M64" i="13" s="1"/>
  <c r="M68" i="13" s="1"/>
  <c r="AN40" i="13"/>
  <c r="AN39" i="13"/>
  <c r="M56" i="13"/>
  <c r="L66" i="13" l="1"/>
  <c r="M58" i="13"/>
  <c r="AN41" i="13"/>
  <c r="N57" i="13"/>
  <c r="N59" i="13" s="1"/>
  <c r="N64" i="13" s="1"/>
  <c r="N68" i="13" s="1"/>
  <c r="AN43" i="13"/>
  <c r="N56" i="13"/>
  <c r="L67" i="13" l="1"/>
  <c r="M65" i="13"/>
  <c r="M66" i="13" s="1"/>
  <c r="N65" i="13" s="1"/>
  <c r="N66" i="13" s="1"/>
  <c r="N58" i="13"/>
  <c r="O56" i="13"/>
  <c r="C68" i="13"/>
  <c r="O65" i="13" l="1"/>
  <c r="O66" i="13" s="1"/>
  <c r="O67" i="13" s="1"/>
  <c r="N67" i="13"/>
  <c r="M67" i="13"/>
  <c r="C67" i="13"/>
  <c r="P65" i="13" l="1"/>
  <c r="P66" i="13" s="1"/>
  <c r="P67" i="13" s="1"/>
  <c r="Q65" i="13"/>
  <c r="Q66" i="13" s="1"/>
  <c r="R65" i="13" l="1"/>
  <c r="R66" i="13" s="1"/>
  <c r="Q67" i="13"/>
  <c r="S65" i="13" l="1"/>
  <c r="S66" i="13" s="1"/>
  <c r="S67" i="13" s="1"/>
  <c r="R67" i="13"/>
</calcChain>
</file>

<file path=xl/sharedStrings.xml><?xml version="1.0" encoding="utf-8"?>
<sst xmlns="http://schemas.openxmlformats.org/spreadsheetml/2006/main" count="641" uniqueCount="312">
  <si>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</si>
  <si>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</si>
  <si>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</si>
  <si>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</si>
  <si>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</si>
  <si>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</si>
  <si>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</si>
  <si>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</si>
  <si>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</si>
  <si>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</si>
  <si>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</si>
  <si>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</si>
  <si>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</si>
  <si>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</si>
  <si>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</si>
  <si>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</si>
  <si>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</si>
  <si>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</si>
  <si>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</si>
  <si>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</si>
  <si>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</si>
  <si>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</si>
  <si>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</si>
  <si>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</si>
  <si>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</si>
  <si>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</si>
  <si>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</si>
  <si>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</si>
  <si>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</si>
  <si>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</si>
  <si>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</si>
  <si>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</si>
  <si>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</si>
  <si>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</si>
  <si>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</si>
  <si>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</si>
  <si>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</si>
  <si>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</si>
  <si>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</si>
  <si>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</si>
  <si>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</si>
  <si>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</si>
  <si>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</si>
  <si>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</si>
  <si>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</si>
  <si>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</si>
  <si>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Attiecināmās izmaksas kopā</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</si>
  <si>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</si>
  <si>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</si>
  <si>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</si>
  <si>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</si>
  <si>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</si>
  <si>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</si>
  <si>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</si>
  <si>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</si>
  <si>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</si>
  <si>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</si>
  <si>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</si>
  <si>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</si>
  <si>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</si>
  <si>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</si>
  <si>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</si>
  <si>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</si>
  <si>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</si>
  <si>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</si>
  <si>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</si>
  <si>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</si>
  <si>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</si>
  <si>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</si>
  <si>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</si>
  <si>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</si>
  <si>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</si>
  <si>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</si>
  <si>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</si>
  <si>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</si>
  <si>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</si>
  <si>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</si>
  <si>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</si>
  <si>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</si>
  <si>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</si>
  <si>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</si>
  <si>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</si>
  <si>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</si>
  <si>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</si>
  <si>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</si>
  <si>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</si>
  <si>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</si>
  <si>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</si>
  <si>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</si>
  <si>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</si>
  <si>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</si>
  <si>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</si>
  <si>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</si>
  <si>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</si>
  <si>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</si>
  <si>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</si>
  <si>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</si>
  <si>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</si>
  <si>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</si>
  <si>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</si>
  <si>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</si>
  <si>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</si>
  <si>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</si>
  <si>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</si>
  <si>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</si>
  <si>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</si>
  <si>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</si>
  <si>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</si>
  <si>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</si>
  <si>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</si>
  <si>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</si>
  <si>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</si>
  <si>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</si>
  <si>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</si>
  <si>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</si>
  <si>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</si>
  <si>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</si>
  <si>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</si>
  <si>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</si>
  <si>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</si>
  <si>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</si>
  <si>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</si>
  <si>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</si>
  <si>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</si>
  <si>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</si>
  <si>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</si>
  <si>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</si>
  <si>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</si>
  <si>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</si>
  <si>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Būvniecības perioda ilgums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</si>
  <si>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</si>
  <si>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</si>
  <si>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</si>
  <si>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</si>
  <si>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</si>
  <si>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</si>
  <si>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</si>
  <si>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</si>
  <si>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</si>
  <si>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</si>
  <si>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Ja vērtības lauciņš iekrāsojas sarkans, nepieciešams pārskatīt finansējuma struktūras pieņēmumus.</t>
  </si>
  <si>
    <t>Procentu maksājums sabiedrībai "Altum"</t>
  </si>
  <si>
    <t>Pieņēmumu ievadvērtības</t>
  </si>
  <si>
    <t>NPV perioda gaitā jeb pārkompensācijas apmērs</t>
  </si>
  <si>
    <t>Datums, kurā dzīvojamā īres māja nodota ekspluatācijā</t>
  </si>
  <si>
    <t>MK noteikumos noteiktais datums, kurš maina kapitāla atlaides piešķiršanas apmēru</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</si>
  <si>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</si>
  <si>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</si>
  <si>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</si>
  <si>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</si>
  <si>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</si>
  <si>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</si>
  <si>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</si>
  <si>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</si>
  <si>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</si>
  <si>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</si>
  <si>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</si>
  <si>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</si>
  <si>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</si>
  <si>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</si>
  <si>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</si>
  <si>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</si>
  <si>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</si>
  <si>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</si>
  <si>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</si>
  <si>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</si>
  <si>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</si>
  <si>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</si>
  <si>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</si>
  <si>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</si>
  <si>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</si>
  <si>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</si>
  <si>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</si>
  <si>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</si>
  <si>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Potenciālās kapitāla atlaides apmērs</t>
  </si>
  <si>
    <t>Lauciņos ievietotas formulas (manuāli nemaināmas vērtības)</t>
  </si>
  <si>
    <t>Citas kredītiestādes aizdevuma pamatsummas maksājums</t>
  </si>
  <si>
    <t>Sabiedrības "Altum" aizdevumu pamatsummas maksājums</t>
  </si>
  <si>
    <t>Citas kredītiestādes kredītbrīvdienas</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</si>
  <si>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</si>
  <si>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</si>
  <si>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</si>
  <si>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</si>
  <si>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</si>
  <si>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</si>
  <si>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</si>
  <si>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</si>
  <si>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</si>
  <si>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</si>
  <si>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</si>
  <si>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</si>
  <si>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</si>
  <si>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</si>
  <si>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</si>
  <si>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</si>
  <si>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</si>
  <si>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</si>
  <si>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</si>
  <si>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</si>
  <si>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</si>
  <si>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</si>
  <si>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</si>
  <si>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</si>
  <si>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</si>
  <si>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</si>
  <si>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</si>
  <si>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</si>
  <si>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</si>
  <si>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</si>
  <si>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Norādītais "Būvniecības perioda ilgums" mēnešos tiek automātiski izteikts gados.</t>
  </si>
  <si>
    <t>Finanšu modeļa aizpildes nolūkos izdarīts pieņēmums, kam ir jābūt konstantam (12 mēneši).</t>
  </si>
  <si>
    <t>Šī vērtība nav jāmaina, termiņš noteikts MK noteikumos.</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</si>
  <si>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</si>
  <si>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</si>
  <si>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</si>
  <si>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</si>
  <si>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</si>
  <si>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</si>
  <si>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</si>
  <si>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</si>
  <si>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</si>
  <si>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</si>
  <si>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</si>
  <si>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</si>
  <si>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t>89 107 euro bez PVN vidēji par vienu mājas dzīvokli ir attiecināmo izmaksu daļa, kas tiek finansēta ar Altum aizdevumu (95 % intensitāte) no Atveseļošanās fonda finansējuma.</t>
  </si>
  <si>
    <t xml:space="preserve"> </t>
  </si>
  <si>
    <t>Proporcija no dzīvojamās mājas, ko sastāda dzīvokļi un balkoni, neieskaitot palīgtelpas, pagrabus, u.c. neapdzīvojamas platības.</t>
  </si>
  <si>
    <r>
      <t xml:space="preserve">Ņemot vērā, ka attīstītājam jānodrošina 5% līdzfinansējums papildus Altum finansētajiem 89 107 euro bez PVN uz vienu dzīvojamās īres mājas dzīvokli  (Skatīt rindu zemāk), tad kopējās attiecināmās izmaksas ir 93 562.35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</si>
  <si>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Aizdevuma termiņš pamatsummas atmaksai (Aizdevuma termiņš mīnus Būvniecības periods)</t>
  </si>
  <si>
    <t>Ņemot vērā, ka rēķinot no projekta kopējām maksimālajām attiecināmajām izmaksām paša līdzfinansējumam jābūt vismaz 4.7619%, tad maksimālais Altum līdzfinansējums veido 95.2381% no kopējām maksimālajām projekta attiecināmajām izmaksām.</t>
  </si>
  <si>
    <r>
      <t xml:space="preserve">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t>
    </r>
  </si>
  <si>
    <r>
      <t xml:space="preserve">72. punktā ir atrunāts, kādām izmaksām var tikt izmantots Atveseļošanas fonda piešķirtais finansējums. Tas nozīmē, ka rēķinot no projekta kopējām maksimālajām attiecināmajām izmaksām līdzfinansējumam jābūt vismaz </t>
    </r>
    <r>
      <rPr>
        <b/>
        <sz val="10"/>
        <rFont val="Arial"/>
        <family val="2"/>
        <scheme val="minor"/>
      </rPr>
      <t>4.7619%.</t>
    </r>
  </si>
  <si>
    <t>Kapitāla atlaides proporcija no kopējām projekta attiecināmajām izmaksām, kas finansētas no Atveseļošanās fonda finansējuma</t>
  </si>
  <si>
    <t>Kredītbrīvdienu ilgums pēc būvniecības perioda</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</si>
  <si>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(papildus būvniecības periodam, jo tajā pamatsummas atmaksa netiek veikta).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pēc būvniecības perioda" jānorāda šī perioda ilgums gados. Sabiedrība "Altum" var piešķirt aizdevumu finansējumu gan attiecināmo izmaksu, gan neattiecināmo izmaksu finansēšanai.</t>
  </si>
  <si>
    <t>Jā</t>
  </si>
  <si>
    <t>Nē</t>
  </si>
  <si>
    <r>
      <t xml:space="preserve">Attiecināmās izmaksas ir MK noteikumos definētās attiecināmās izmaksas, kuras var finansēt ar programmas ietvaros piešķirto atbalstu no Atveseļošanās fonda finansējuma un 5% līdzfinansējuma, un kuru vērtība nepārsniedz 93 562.35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r>
    <r>
      <rPr>
        <b/>
        <sz val="10"/>
        <rFont val="Arial"/>
        <family val="2"/>
        <scheme val="minor"/>
      </rPr>
      <t>"E" kolonnā nepieciešams izvēlēties "Jā" vai "Nē" attiecībā uz PVN piemērošanu uz konkrēto izmaksu pozīciju.</t>
    </r>
  </si>
  <si>
    <t>Kopā neattiecināmās izmaksas</t>
  </si>
  <si>
    <t>Vai izmaksu pozīcijai jāpiemēro PVN?</t>
  </si>
  <si>
    <t xml:space="preserve">Ja nav plānots attīstītāja ieguldījums neaatiecināmo izmaksu finansēšanai, lauciņā ievietot ''0''. </t>
  </si>
  <si>
    <t>Maksimālās attiecināmās izmaksas, ko iespējams atbalstīt ar Atveseļošanas fonda finansējumu</t>
  </si>
  <si>
    <t>Kapitāla atlaides proporcija no attiecināmajām izmaksām, kas finansētas no ANM-Altum aizdevuma</t>
  </si>
  <si>
    <t>Pašvaldības līdzfinansējuma aprēķins</t>
  </si>
  <si>
    <t>Pašvaldības finansējums</t>
  </si>
  <si>
    <t>Starpība</t>
  </si>
  <si>
    <t>Maksimālais pašvaldības līdzfinansējums</t>
  </si>
  <si>
    <t>Starpība starp nepieciešamo līdzfinansējuma apjomu, lai vienādotu projekta IRR ar saprātīgu peļņu (WACC), un iespējamo kapitāla atlaidi, kas tiek piešķirta no sabiedrības "Altum" aizdevuma attiecināmo izmaksu, kas finansētas no Atveseļošanās fonda finansējuma, daļējai pamatsummas dzēšanai.</t>
  </si>
  <si>
    <t>Pašvaldības finansējuma saņemšanas grafiks</t>
  </si>
  <si>
    <t>Piešķirtais pašvaldības finansējums</t>
  </si>
  <si>
    <r>
      <rPr>
        <b/>
        <sz val="10"/>
        <color theme="1"/>
        <rFont val="Arial"/>
        <family val="2"/>
        <scheme val="minor"/>
      </rPr>
      <t>Maksimālais</t>
    </r>
    <r>
      <rPr>
        <sz val="10"/>
        <color theme="1"/>
        <rFont val="Arial"/>
        <family val="2"/>
        <scheme val="minor"/>
      </rPr>
      <t xml:space="preserve"> pašvaldības finansējums kā proporcija no kopējām attiecināmajām izmaksām</t>
    </r>
  </si>
  <si>
    <r>
      <rPr>
        <b/>
        <sz val="10"/>
        <color theme="1"/>
        <rFont val="Arial"/>
        <family val="2"/>
        <scheme val="minor"/>
      </rPr>
      <t>Maksimālais</t>
    </r>
    <r>
      <rPr>
        <sz val="10"/>
        <color theme="1"/>
        <rFont val="Arial"/>
        <family val="2"/>
        <scheme val="minor"/>
      </rPr>
      <t xml:space="preserve"> pašvaldības finansējums kā proporcija no Altum piešķirtās kapitāla atlaides</t>
    </r>
  </si>
  <si>
    <r>
      <rPr>
        <b/>
        <sz val="10"/>
        <color theme="1"/>
        <rFont val="Arial"/>
        <family val="2"/>
        <scheme val="minor"/>
      </rPr>
      <t>Piešķirtais</t>
    </r>
    <r>
      <rPr>
        <sz val="10"/>
        <color theme="1"/>
        <rFont val="Arial"/>
        <family val="2"/>
        <scheme val="minor"/>
      </rPr>
      <t xml:space="preserve"> pašvaldības finansējums kā proporcija no kopējām attiecināmajām izmaksām</t>
    </r>
  </si>
  <si>
    <t>Kapitāla atlaides apmērs, kas finansēts no ANM-Altum aizdevuma</t>
  </si>
  <si>
    <t>Altum atmaksājamais pārkompensācijas apjoms</t>
  </si>
  <si>
    <t>Pašvaldībai atmaksājamais pārkompensācijas apjoms</t>
  </si>
  <si>
    <r>
      <t>Vērtība kurai veic "</t>
    </r>
    <r>
      <rPr>
        <b/>
        <i/>
        <sz val="10"/>
        <color theme="1"/>
        <rFont val="Arial"/>
        <family val="2"/>
        <charset val="186"/>
        <scheme val="minor"/>
      </rPr>
      <t>Goal seek</t>
    </r>
    <r>
      <rPr>
        <b/>
        <sz val="10"/>
        <color theme="1"/>
        <rFont val="Arial"/>
        <family val="2"/>
        <charset val="186"/>
        <scheme val="minor"/>
      </rPr>
      <t>"</t>
    </r>
  </si>
  <si>
    <t>Vai paredzēts pašvaldības atbalsts un projekts
atbilst pašvaldības finansējuma saņemšanai</t>
  </si>
  <si>
    <t>Strapība (Delta)</t>
  </si>
  <si>
    <t>Pašvaldības finansējums no kopējā finansējuma</t>
  </si>
  <si>
    <t>PVN</t>
  </si>
  <si>
    <t>Ar projektu saistītās izmaksas, ko plānots finansēt ar pašvaldības finansējumu</t>
  </si>
  <si>
    <r>
      <rPr>
        <b/>
        <sz val="10"/>
        <color theme="1"/>
        <rFont val="Arial"/>
        <family val="2"/>
        <scheme val="minor"/>
      </rPr>
      <t>Piešķirtais</t>
    </r>
    <r>
      <rPr>
        <sz val="10"/>
        <color theme="1"/>
        <rFont val="Arial"/>
        <family val="2"/>
        <scheme val="minor"/>
      </rPr>
      <t xml:space="preserve"> pašvaldības finansējums kā proporcija no kopējā piešķirtā atbalsta (Altum piešķirtā kapitāla atlaide un pašvaldības līdzfinansējums)</t>
    </r>
  </si>
  <si>
    <t>Kopā ar pašvaldības finansējumu finansētās izmaksas</t>
  </si>
  <si>
    <r>
      <t xml:space="preserve">Izvēlēties "Jā" var tikai gadījumā, </t>
    </r>
    <r>
      <rPr>
        <b/>
        <sz val="10"/>
        <color theme="1"/>
        <rFont val="Arial"/>
        <family val="2"/>
        <scheme val="minor"/>
      </rPr>
      <t xml:space="preserve">ja attiecīgā administratīvajā teritorijā ir pieejams pašvaldības atbasts </t>
    </r>
    <r>
      <rPr>
        <sz val="10"/>
        <color theme="1"/>
        <rFont val="Arial"/>
        <family val="2"/>
        <scheme val="minor"/>
      </rPr>
      <t>un, ja aprēķinu modelī bez pašvaldības atbalsta piemērota</t>
    </r>
    <r>
      <rPr>
        <b/>
        <sz val="10"/>
        <color theme="1"/>
        <rFont val="Arial"/>
        <family val="2"/>
        <scheme val="minor"/>
      </rPr>
      <t xml:space="preserve"> maksimāli pieļaujamā īres maksa</t>
    </r>
    <r>
      <rPr>
        <sz val="10"/>
        <color theme="1"/>
        <rFont val="Arial"/>
        <family val="2"/>
        <scheme val="minor"/>
      </rPr>
      <t xml:space="preserve"> atbilstošā laika periodā; </t>
    </r>
    <r>
      <rPr>
        <b/>
        <sz val="10"/>
        <color theme="1"/>
        <rFont val="Arial"/>
        <family val="2"/>
        <scheme val="minor"/>
      </rPr>
      <t xml:space="preserve">IRR&lt;WACC </t>
    </r>
    <r>
      <rPr>
        <sz val="10"/>
        <color theme="1"/>
        <rFont val="Arial"/>
        <family val="2"/>
        <scheme val="minor"/>
      </rPr>
      <t>bez pašvaldības finansējuma</t>
    </r>
    <r>
      <rPr>
        <b/>
        <sz val="10"/>
        <color theme="1"/>
        <rFont val="Arial"/>
        <family val="2"/>
        <scheme val="minor"/>
      </rPr>
      <t>;</t>
    </r>
    <r>
      <rPr>
        <sz val="10"/>
        <color theme="1"/>
        <rFont val="Arial"/>
        <family val="2"/>
        <scheme val="minor"/>
      </rPr>
      <t xml:space="preserve"> </t>
    </r>
    <r>
      <rPr>
        <b/>
        <sz val="10"/>
        <color theme="1"/>
        <rFont val="Arial"/>
        <family val="2"/>
        <scheme val="minor"/>
      </rPr>
      <t>Kapitāla atlaide ir maksimāli pieejamā</t>
    </r>
    <r>
      <rPr>
        <sz val="10"/>
        <color theme="1"/>
        <rFont val="Arial"/>
        <family val="2"/>
        <scheme val="minor"/>
      </rPr>
      <t xml:space="preserve"> 30% vai 25% atbilstoši ēkas nodošanas ekspluatācijā termiņam. Citos gadījumos jāpārskata ievadāmās vērtības vai jāizvēlas "Nē".</t>
    </r>
  </si>
  <si>
    <t>Kopējās ar pašvaldības finansējumu segtās izmaksas</t>
  </si>
  <si>
    <t>Neattiecināmās izmaksas, kas netiek finansētas ar pašvaldības līdzfinansējumu</t>
  </si>
  <si>
    <t>Neattiecināmās izmaksas, kas tiek finansētas ar pašvaldības līdzfinansējumu</t>
  </si>
  <si>
    <t>Sabiedrības "Altum" aizdevums neattiecināmo izmaksu finansēšanai (neattiecināmo izmaksu finansēšanai, kas netiek finansētas ar pašvaldības līdzfinansējumu)</t>
  </si>
  <si>
    <r>
      <t xml:space="preserve">Maksimālais pašvaldības līdzfinansējuma apjoms, kas tiek aprēķināts kompensācijas testa veikšanas brīdī. </t>
    </r>
    <r>
      <rPr>
        <b/>
        <sz val="10"/>
        <color theme="1"/>
        <rFont val="Arial"/>
        <family val="2"/>
        <scheme val="minor"/>
      </rPr>
      <t xml:space="preserve">Ja attiecīgajā administratīvajā teritorijā pieejamais maksimālais pašvaldības atbalsts ir mazāks kā aprēķinātais, C18 šūnā ievada pašvaldības maksimālo atbalsta vērtību. </t>
    </r>
  </si>
  <si>
    <t>Šeit iekļauj attiecināmo izmaksu pozīciju izmaksas, kas pārsniedz attiecināmo izmaksu limitus uz vienu dzīvokli, un neattiecināmās izmaksas, kas nav iekļautas neattiecināmo izmaksu pamatapjomā un tiks segtas no pašvaldības finansējuma.  Nekustamā īpašuma attīstītājam jānorāda kopējās bruto izmaksas, un "E" kolonnā nepieciešams izvēlēties "Jā" vai "Nē" attiecībā uz PVN piemērošanu uz konkrēto izmaksu pozīciju.</t>
  </si>
  <si>
    <t>Ar projektu saistītās neattiecināmās izmaksas, kuras plānots finansēt ar pašvaldības finansējumu</t>
  </si>
  <si>
    <t>Programmas ietvaros atbalsts kapitāla atlaides formā var tikt piešķirts sabiedrības "Altum" aizdevuma attiecināmo izmaksu, kas finansētas no Atveseļošanās fonda finansējuma, daļējai pamatsummas dzēšanai. Ja dzīvojamā īres māja tiek nodota ekspluatācijā līdz 2026. gada 31. augustam, kapitāla atlaides maksimālais apmērs ir 30% no projekta attiecināmajām izmaksām, kas finansētas no Atveseļošanas fonda finansējuma (neieskaitot PVN), taču, ja tā tiek nodota ekspluatācijā pēc šī datuma, kapitāla atlaides maksimālais apmērs ir 25% no projekta attiecināmajām izmaksām (neieskaitot PVN).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</si>
  <si>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Sākotnēji kapitāla atlaides proporcija no kopējām projekta attiecināmajām izmaksām, kas finansētas no Atveseļošanās fonda finansējuma jānorāda manuāli 30% vai 25% apjomā (atkarībā no laika, kad ēka nodota ekspluatācijā).</t>
  </si>
  <si>
    <r>
      <t xml:space="preserve">Ieguldījuma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</si>
  <si>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Sabiedrības "Altum"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</si>
  <si>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Citas kredītiestādes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</si>
  <si>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t>MK noteikumi nosaka maksimālo īres maksu un to, ka maksimālo īres maksu var paaugstināt reizi gadā saskaņā ar vidējo valsts inflācijas līmeni (atbilstoši CSP). 2024. gadā Ekonomikas ministrija noteikusi maksimālo mēneša īres maksu 6.39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</si>
  <si>
    <t>Neattiecināmās izmaksas</t>
  </si>
  <si>
    <t>Neattiecināmās izmaksas - attiecināmo izmaksu PVN (iespējams finansēt ar Altum atviegloto finansējumu)</t>
  </si>
  <si>
    <t>Attiecināmo izmaksu pieņēmumi</t>
  </si>
  <si>
    <t>Neattiecināmo izmaksu pieņēmumi</t>
  </si>
  <si>
    <t>Neattiecināmās izmaksas (viss virs 93 562 euro (bez PVN) vidēji uz vienu dzīvojamās mājas dzīvokli), kas netiek finansētas ar pašvaldības finansējumu</t>
  </si>
  <si>
    <r>
      <t>Neattiecināmās izmaksas ir izmaksas, kas netiek finansētas no Atveseļošanās fonda finansējuma un nav iekļautas MK noteikumos attiecināmo izmaksu definīcijā vai pārsniedz no Atveseļošanās fonda finansēto attiecināmo izmaksu augšējo limitu. Neattiecināmo izmaksu vērtības euro, bruto/m2 maināmas katra projekta ietvaros. Nekustamā īpašuma attīstītājam jānorāda bruto neattiecināmās izmaksas uz dzīvojamās ēkas kopējās platības kvadrātmetru.</t>
    </r>
    <r>
      <rPr>
        <b/>
        <sz val="10"/>
        <rFont val="Arial"/>
        <family val="2"/>
        <scheme val="minor"/>
      </rPr>
      <t xml:space="preserve"> "E" kolonnā nepieciešams izvēlēties "Jā" vai "Nē" attiecībā uz PVN piemērošanu uz konkrēto izmaksu pozīciju.</t>
    </r>
  </si>
  <si>
    <t>Attiecināmo izmaksu finansēšana</t>
  </si>
  <si>
    <t>Sabiedrības "Altum" aizdevums (attiecināmo izmaksu finansēšanai)</t>
  </si>
  <si>
    <t>Neattiecināmo izmaksu finansēšana</t>
  </si>
  <si>
    <t>Sabiedrības "Altum" aizdevums attiecināmo izmaksu PVN finansēšanai</t>
  </si>
  <si>
    <t>Maksimālais aizdevuma atmaksas termiņš ir 30 gadi.</t>
  </si>
  <si>
    <t>Procentu likme noteikta fiksēta 0.69% apmērā.</t>
  </si>
  <si>
    <r>
      <t xml:space="preserve">Altum aizdevuma attiecināmo izmaksu PVN segšanai </t>
    </r>
    <r>
      <rPr>
        <b/>
        <sz val="10"/>
        <color theme="1"/>
        <rFont val="Arial"/>
        <family val="2"/>
        <scheme val="minor"/>
      </rPr>
      <t>no kopējām attiecināmo izmaksu PVN izmaksām</t>
    </r>
  </si>
  <si>
    <t>Kopā attiecināmo izmaksu PVN izmaksu nosegtā finansējuma proporcija</t>
  </si>
  <si>
    <t>Sabiedrības Altum aizdevums attiecināmo PVN izmkasu segšanai no kopējā finansējuma</t>
  </si>
  <si>
    <t>Sabiedrības "Altum" aizdevuma proporcija no attiecināmo izmaksu PVN izmaksām</t>
  </si>
  <si>
    <t>Kopējās attiecināmo izmaksu PVN izmaksas</t>
  </si>
  <si>
    <t>Ieguldījuma proporcija no no kopējām attiecināmo izmaksu PVN izmaksām</t>
  </si>
  <si>
    <t>Piešķirtās kredītbrīvdienas</t>
  </si>
  <si>
    <t>Fiksētā tirgus līmeņa procentu likme</t>
  </si>
  <si>
    <t>Starpība starp procentu maksājumu aizdevumam, kas saņemts uz tirgus noteikumiem, un Altum noteikumiem</t>
  </si>
  <si>
    <t>Sabiedrības "Altum" aizdevums attiecināmo izmaksu PVN izmaksu finansēšanai ar atviegloto likmi</t>
  </si>
  <si>
    <t>Aizdevums attiecināmo izmaksu PVN izmaksu finansēšani pēc tirgus likmes</t>
  </si>
  <si>
    <r>
      <t xml:space="preserve">Ieguldījuma proporcija </t>
    </r>
    <r>
      <rPr>
        <b/>
        <sz val="10"/>
        <color rgb="FF000000"/>
        <rFont val="Arial"/>
        <family val="2"/>
        <scheme val="minor"/>
      </rPr>
      <t>no Altum finansējuma</t>
    </r>
    <r>
      <rPr>
        <sz val="10"/>
        <color rgb="FF000000"/>
        <rFont val="Arial"/>
        <family val="2"/>
        <scheme val="minor"/>
      </rPr>
      <t xml:space="preserve"> </t>
    </r>
    <r>
      <rPr>
        <b/>
        <sz val="10"/>
        <color rgb="FF000000"/>
        <rFont val="Arial"/>
        <family val="2"/>
        <scheme val="minor"/>
      </rPr>
      <t>attiecināmo izmaksu finansēšanai</t>
    </r>
  </si>
  <si>
    <t>Sabiedrības "Altum" aizdevums attiecināmo izmaksu finansēšanai ar atviegloto likmi</t>
  </si>
  <si>
    <t>Aizdevums attiecināmo izmaksu finansēšani pēc tirgus likmes</t>
  </si>
  <si>
    <t>Altum aizdevums attiecināmo izmaksu un attiecināmo izmaksu PVN izmaksu finansēšanai</t>
  </si>
  <si>
    <t>Iekļauj Projekta attiecināmo izmaksu pievienotās vērtības nodokļa izmaksas, ja tās nav atgūstamas vispārējā kārtībā.</t>
  </si>
  <si>
    <t>Fiksētā tirgus līmeņa procentu likme iegūstama šajā saitē - https://competition-policy.ec.europa.eu/state-aid/legislation/reference-discount-rates-and-recovery-interest-rates/reference-and-discount-rates_en</t>
  </si>
  <si>
    <r>
      <t>Ieguldījuma proporcija</t>
    </r>
    <r>
      <rPr>
        <b/>
        <sz val="10"/>
        <color theme="1"/>
        <rFont val="Arial"/>
        <family val="2"/>
        <scheme val="minor"/>
      </rPr>
      <t xml:space="preserve"> no kopējām attiecināmo izmaksu PVN izmaksām</t>
    </r>
  </si>
  <si>
    <t>MK noteikumi nosaka vidējo dzīvokļa izmēru vismaz 52.125 m2 apjomā. Vidējais dzīvokļa izmērs ir noteikts kā viena no izpildāmajām kvalitātes prasībām dzīvojamajai īres mājai, kas nozīmē, ka nekustamā īpašuma attīstītājam jānodrošina vidēji 52.125 m2 vai lielāki dzīvokļi.</t>
  </si>
  <si>
    <t>Kopējais kompensācijas apjoms</t>
  </si>
  <si>
    <t>Atmaksājamais apjoms</t>
  </si>
  <si>
    <t>Starpība starp saņemto kompensācijas apjomu un pārkompensācijā atmaksāto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</si>
</sst>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 numFmtId="179" formatCode="0.0000%"/>
  </numFmts>
  <fonts count="52"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
      <b/>
      <sz val="10"/>
      <color theme="1"/>
      <name val="Arial"/>
      <family val="2"/>
      <charset val="186"/>
      <scheme val="minor"/>
    </font>
    <font>
      <b/>
      <i/>
      <sz val="10"/>
      <color theme="1"/>
      <name val="Arial"/>
      <family val="2"/>
      <charset val="186"/>
      <scheme val="minor"/>
    </font>
    <font>
      <b/>
      <sz val="14"/>
      <color rgb="FF1E7482"/>
      <name val="Arial"/>
      <family val="2"/>
      <charset val="186"/>
      <scheme val="minor"/>
    </font>
    <font>
      <b/>
      <sz val="12"/>
      <color theme="0"/>
      <name val="Arial"/>
      <family val="2"/>
      <scheme val="minor"/>
    </font>
  </fonts>
  <fills count="17">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
      <gradientFill degree="90">
        <stop position="0">
          <color theme="6" tint="0.59999389629810485"/>
        </stop>
        <stop position="1">
          <color rgb="FFA2E8D7"/>
        </stop>
      </gradientFill>
    </fill>
    <fill>
      <gradientFill degree="90">
        <stop position="0">
          <color theme="2" tint="-0.34900967436750391"/>
        </stop>
        <stop position="1">
          <color rgb="FFA2E8D7"/>
        </stop>
      </gradientFill>
    </fill>
  </fills>
  <borders count="27">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
      <left/>
      <right style="thin">
        <color rgb="FF1E7482"/>
      </right>
      <top style="medium">
        <color rgb="FF1E7482"/>
      </top>
      <bottom/>
      <diagonal/>
    </border>
    <border>
      <left/>
      <right style="thin">
        <color rgb="FF1E7482"/>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top style="medium">
        <color rgb="FF1E7482"/>
      </top>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60">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Protection="1">
      <protection locked="0"/>
    </xf>
    <xf numFmtId="0" fontId="21" fillId="0" borderId="0" xfId="2" applyFont="1" applyFill="1" applyProtection="1">
      <protection locked="0"/>
    </xf>
    <xf numFmtId="0" fontId="19" fillId="0" borderId="0" xfId="0" applyFont="1" applyAlignment="1" applyProtection="1">
      <alignment vertical="center"/>
      <protection locked="0"/>
    </xf>
    <xf numFmtId="0" fontId="19" fillId="0" borderId="1" xfId="0" applyFont="1" applyBorder="1" applyProtection="1">
      <protection locked="0"/>
    </xf>
    <xf numFmtId="0" fontId="20" fillId="4" borderId="0" xfId="0" applyFont="1" applyFill="1" applyAlignment="1" applyProtection="1">
      <alignment vertical="center"/>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9" fontId="19" fillId="3" borderId="0" xfId="0" applyNumberFormat="1" applyFont="1" applyFill="1" applyAlignment="1" applyProtection="1">
      <alignment vertical="center"/>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21" fillId="0" borderId="0" xfId="0" applyFont="1" applyProtection="1">
      <protection locked="0"/>
    </xf>
    <xf numFmtId="0" fontId="30" fillId="0" borderId="0" xfId="0" applyFont="1" applyProtection="1">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19" fillId="5" borderId="0" xfId="0" applyNumberFormat="1" applyFont="1" applyFill="1" applyProtection="1">
      <protection locked="0"/>
    </xf>
    <xf numFmtId="43" fontId="19" fillId="0" borderId="0" xfId="0" applyNumberFormat="1" applyFont="1" applyProtection="1">
      <protection locked="0"/>
    </xf>
    <xf numFmtId="173" fontId="20" fillId="0" borderId="0" xfId="0" applyNumberFormat="1" applyFont="1" applyProtection="1">
      <protection locked="0"/>
    </xf>
    <xf numFmtId="175" fontId="19" fillId="0" borderId="0" xfId="0" applyNumberFormat="1" applyFont="1" applyProtection="1">
      <protection locked="0"/>
    </xf>
    <xf numFmtId="10" fontId="19" fillId="0" borderId="15" xfId="0" applyNumberFormat="1" applyFont="1" applyBorder="1" applyAlignment="1">
      <alignment vertical="center"/>
    </xf>
    <xf numFmtId="167" fontId="19" fillId="0" borderId="17" xfId="0" applyNumberFormat="1" applyFont="1" applyBorder="1" applyAlignment="1">
      <alignment vertical="center"/>
    </xf>
    <xf numFmtId="10" fontId="29" fillId="0" borderId="13" xfId="0" applyNumberFormat="1" applyFont="1" applyBorder="1" applyAlignment="1">
      <alignment vertical="center"/>
    </xf>
    <xf numFmtId="177" fontId="19" fillId="0" borderId="0" xfId="0" applyNumberFormat="1" applyFont="1" applyAlignment="1">
      <alignment vertical="center"/>
    </xf>
    <xf numFmtId="0" fontId="19" fillId="0" borderId="0" xfId="0" applyFont="1" applyAlignment="1">
      <alignment horizontal="right" vertical="center"/>
    </xf>
    <xf numFmtId="0" fontId="20" fillId="0" borderId="0" xfId="0" applyFont="1" applyAlignment="1">
      <alignment horizontal="right" vertical="center"/>
    </xf>
    <xf numFmtId="9" fontId="19" fillId="0" borderId="0" xfId="0" applyNumberFormat="1" applyFont="1" applyAlignment="1">
      <alignment horizontal="right" vertical="center"/>
    </xf>
    <xf numFmtId="167" fontId="20" fillId="4" borderId="0" xfId="0" applyNumberFormat="1" applyFont="1" applyFill="1" applyAlignment="1">
      <alignment horizontal="right" vertical="center"/>
    </xf>
    <xf numFmtId="0" fontId="19" fillId="0" borderId="0" xfId="0" applyFont="1"/>
    <xf numFmtId="9" fontId="19" fillId="8" borderId="0" xfId="0" applyNumberFormat="1" applyFont="1" applyFill="1" applyAlignment="1">
      <alignment horizontal="right" vertical="center"/>
    </xf>
    <xf numFmtId="167" fontId="19" fillId="0" borderId="0" xfId="0" applyNumberFormat="1" applyFont="1" applyAlignment="1">
      <alignment horizontal="right" vertical="center"/>
    </xf>
    <xf numFmtId="167" fontId="20" fillId="0" borderId="0" xfId="0" applyNumberFormat="1" applyFont="1" applyAlignment="1">
      <alignment horizontal="right" vertical="center" wrapText="1"/>
    </xf>
    <xf numFmtId="0" fontId="19" fillId="0" borderId="0" xfId="0" applyFont="1" applyAlignment="1">
      <alignment horizontal="center"/>
    </xf>
    <xf numFmtId="173" fontId="19" fillId="0" borderId="0" xfId="0" applyNumberFormat="1" applyFont="1" applyAlignment="1">
      <alignment horizontal="right" vertical="center"/>
    </xf>
    <xf numFmtId="173" fontId="19" fillId="0" borderId="0" xfId="0" applyNumberFormat="1" applyFont="1"/>
    <xf numFmtId="0" fontId="19" fillId="0" borderId="0" xfId="0" applyFont="1" applyAlignment="1">
      <alignment horizontal="center" vertical="center"/>
    </xf>
    <xf numFmtId="167" fontId="19" fillId="0" borderId="0" xfId="0" applyNumberFormat="1" applyFont="1"/>
    <xf numFmtId="0" fontId="19" fillId="3" borderId="0" xfId="0" applyFont="1" applyFill="1" applyAlignment="1">
      <alignment horizontal="right" vertical="center"/>
    </xf>
    <xf numFmtId="0" fontId="19" fillId="3" borderId="0" xfId="0" applyFont="1" applyFill="1" applyAlignment="1">
      <alignment horizontal="center" vertical="center"/>
    </xf>
    <xf numFmtId="173" fontId="19" fillId="3" borderId="0" xfId="0" applyNumberFormat="1" applyFont="1" applyFill="1" applyAlignment="1">
      <alignment horizontal="right" vertical="center"/>
    </xf>
    <xf numFmtId="0" fontId="19" fillId="7" borderId="0" xfId="0" applyFont="1" applyFill="1" applyAlignment="1">
      <alignment horizontal="right" vertical="center"/>
    </xf>
    <xf numFmtId="0" fontId="19" fillId="4" borderId="0" xfId="0" applyFont="1" applyFill="1" applyAlignment="1">
      <alignment horizontal="right" vertical="center"/>
    </xf>
    <xf numFmtId="0" fontId="19" fillId="4" borderId="0" xfId="0" applyFont="1" applyFill="1" applyAlignment="1">
      <alignment horizontal="center" vertical="center"/>
    </xf>
    <xf numFmtId="167" fontId="19" fillId="4" borderId="0" xfId="0" applyNumberFormat="1" applyFont="1" applyFill="1" applyAlignment="1">
      <alignment horizontal="right" vertical="center"/>
    </xf>
    <xf numFmtId="173" fontId="19" fillId="0" borderId="0" xfId="0" applyNumberFormat="1" applyFont="1" applyAlignment="1">
      <alignment vertical="center"/>
    </xf>
    <xf numFmtId="173" fontId="19" fillId="3" borderId="0" xfId="0" applyNumberFormat="1" applyFont="1" applyFill="1" applyAlignment="1">
      <alignment vertical="center"/>
    </xf>
    <xf numFmtId="167" fontId="19" fillId="3" borderId="0" xfId="0" applyNumberFormat="1" applyFont="1" applyFill="1" applyAlignment="1">
      <alignment horizontal="right" vertical="center"/>
    </xf>
    <xf numFmtId="174" fontId="19" fillId="0" borderId="0" xfId="0" applyNumberFormat="1" applyFont="1" applyAlignment="1">
      <alignment horizontal="right" vertical="center"/>
    </xf>
    <xf numFmtId="174" fontId="19" fillId="0" borderId="0" xfId="0" applyNumberFormat="1" applyFont="1" applyAlignment="1">
      <alignment horizontal="center" vertical="center"/>
    </xf>
    <xf numFmtId="172" fontId="20" fillId="7" borderId="0" xfId="0" applyNumberFormat="1" applyFont="1" applyFill="1" applyAlignment="1">
      <alignment horizontal="right" vertical="center" wrapText="1"/>
    </xf>
    <xf numFmtId="172" fontId="19" fillId="0" borderId="0" xfId="0" applyNumberFormat="1" applyFont="1" applyAlignment="1">
      <alignment horizontal="right" vertical="center"/>
    </xf>
    <xf numFmtId="167" fontId="28" fillId="0" borderId="0" xfId="0" applyNumberFormat="1" applyFont="1" applyAlignment="1">
      <alignment horizontal="right" vertical="center"/>
    </xf>
    <xf numFmtId="167" fontId="28" fillId="3" borderId="0" xfId="0" applyNumberFormat="1" applyFont="1" applyFill="1" applyAlignment="1">
      <alignment horizontal="right" vertical="center"/>
    </xf>
    <xf numFmtId="167" fontId="20" fillId="4" borderId="0" xfId="0" applyNumberFormat="1" applyFont="1" applyFill="1" applyAlignment="1">
      <alignment horizontal="right" vertical="center" wrapText="1"/>
    </xf>
    <xf numFmtId="167" fontId="19" fillId="0" borderId="0" xfId="0" applyNumberFormat="1" applyFont="1" applyAlignment="1">
      <alignment horizontal="right" vertical="center" wrapText="1"/>
    </xf>
    <xf numFmtId="167" fontId="19" fillId="8" borderId="0" xfId="0" applyNumberFormat="1" applyFont="1" applyFill="1" applyAlignment="1">
      <alignment horizontal="right" vertical="center"/>
    </xf>
    <xf numFmtId="0" fontId="19" fillId="8" borderId="0" xfId="0" applyFont="1" applyFill="1" applyAlignment="1">
      <alignment horizontal="right" vertical="center"/>
    </xf>
    <xf numFmtId="173" fontId="19" fillId="8" borderId="0" xfId="0" applyNumberFormat="1" applyFont="1" applyFill="1" applyAlignment="1">
      <alignment horizontal="right" vertical="center"/>
    </xf>
    <xf numFmtId="172" fontId="19" fillId="8" borderId="0" xfId="0" applyNumberFormat="1" applyFont="1" applyFill="1" applyAlignment="1">
      <alignment horizontal="right" vertical="center"/>
    </xf>
    <xf numFmtId="170" fontId="19" fillId="0" borderId="0" xfId="0" applyNumberFormat="1" applyFont="1" applyAlignment="1">
      <alignment horizontal="right" vertical="center"/>
    </xf>
    <xf numFmtId="167" fontId="36" fillId="0" borderId="0" xfId="0" applyNumberFormat="1" applyFont="1" applyAlignment="1">
      <alignment horizontal="right" vertical="center"/>
    </xf>
    <xf numFmtId="170" fontId="19" fillId="0" borderId="0" xfId="1" applyNumberFormat="1" applyFont="1" applyFill="1" applyBorder="1" applyAlignment="1" applyProtection="1">
      <alignment horizontal="right" vertical="center"/>
    </xf>
    <xf numFmtId="175" fontId="20" fillId="0" borderId="0" xfId="0" applyNumberFormat="1" applyFont="1" applyAlignment="1">
      <alignment horizontal="right" vertical="top"/>
    </xf>
    <xf numFmtId="0" fontId="39" fillId="0" borderId="0" xfId="0" applyFont="1" applyAlignment="1">
      <alignment vertical="center"/>
    </xf>
    <xf numFmtId="0" fontId="31" fillId="0" borderId="0" xfId="0" applyFont="1" applyAlignment="1" applyProtection="1">
      <alignment horizontal="center"/>
      <protection locked="0"/>
    </xf>
    <xf numFmtId="0" fontId="19" fillId="10" borderId="0" xfId="0" applyFont="1" applyFill="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170"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9" fontId="19" fillId="0" borderId="0" xfId="0" applyNumberFormat="1" applyFont="1" applyAlignment="1" applyProtection="1">
      <alignment vertical="center"/>
      <protection locked="0"/>
    </xf>
    <xf numFmtId="14" fontId="19" fillId="10" borderId="0" xfId="0" applyNumberFormat="1" applyFont="1" applyFill="1" applyAlignment="1" applyProtection="1">
      <alignment horizontal="center"/>
      <protection locked="0"/>
    </xf>
    <xf numFmtId="9"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0" fontId="19" fillId="10" borderId="0" xfId="0" applyNumberFormat="1" applyFont="1" applyFill="1" applyAlignment="1" applyProtection="1">
      <alignment horizontal="center" vertical="center"/>
      <protection locked="0"/>
    </xf>
    <xf numFmtId="0" fontId="26" fillId="11" borderId="0" xfId="0" applyFont="1" applyFill="1" applyAlignment="1" applyProtection="1">
      <alignment vertical="center"/>
      <protection locked="0"/>
    </xf>
    <xf numFmtId="0" fontId="5" fillId="11" borderId="0" xfId="3" applyFont="1" applyFill="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8" fillId="11" borderId="0" xfId="3" applyFont="1" applyFill="1"/>
    <xf numFmtId="0" fontId="10" fillId="11" borderId="0" xfId="3" applyFont="1" applyFill="1"/>
    <xf numFmtId="0" fontId="11" fillId="11" borderId="0" xfId="3" applyFont="1" applyFill="1"/>
    <xf numFmtId="0" fontId="11" fillId="11" borderId="2" xfId="3" applyFont="1" applyFill="1" applyBorder="1"/>
    <xf numFmtId="0" fontId="7" fillId="3" borderId="0" xfId="3" applyFont="1" applyFill="1" applyAlignment="1">
      <alignment wrapText="1"/>
    </xf>
    <xf numFmtId="0" fontId="5" fillId="3" borderId="0" xfId="3" applyFont="1" applyFill="1" applyAlignment="1">
      <alignment horizontal="left" wrapText="1"/>
    </xf>
    <xf numFmtId="178" fontId="9" fillId="3" borderId="0" xfId="16" applyNumberFormat="1" applyFont="1" applyFill="1" applyAlignment="1">
      <alignment horizontal="left" vertical="top" wrapText="1"/>
    </xf>
    <xf numFmtId="178" fontId="9" fillId="3" borderId="0" xfId="16" applyNumberFormat="1" applyFont="1" applyFill="1" applyAlignment="1">
      <alignment horizontal="left"/>
    </xf>
    <xf numFmtId="0" fontId="10" fillId="3" borderId="0" xfId="3" applyFont="1" applyFill="1" applyAlignment="1">
      <alignment horizontal="left" wrapText="1"/>
    </xf>
    <xf numFmtId="166" fontId="10" fillId="3" borderId="0" xfId="3" applyNumberFormat="1" applyFont="1" applyFill="1"/>
    <xf numFmtId="178" fontId="9" fillId="3" borderId="0" xfId="16" applyNumberFormat="1" applyFont="1" applyFill="1" applyAlignment="1">
      <alignment horizontal="left" vertical="center"/>
    </xf>
    <xf numFmtId="178" fontId="9" fillId="3" borderId="0" xfId="16" applyNumberFormat="1" applyFont="1" applyFill="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19" fillId="0" borderId="20" xfId="0" applyFont="1" applyBorder="1" applyAlignment="1" applyProtection="1">
      <alignment vertical="center"/>
      <protection locked="0"/>
    </xf>
    <xf numFmtId="0" fontId="24" fillId="0" borderId="20" xfId="0" applyFont="1" applyBorder="1" applyAlignment="1" applyProtection="1">
      <alignment horizontal="center" wrapText="1"/>
      <protection locked="0"/>
    </xf>
    <xf numFmtId="0" fontId="24" fillId="0" borderId="20" xfId="0" applyFont="1" applyBorder="1" applyAlignment="1" applyProtection="1">
      <alignment wrapText="1"/>
      <protection locked="0"/>
    </xf>
    <xf numFmtId="0" fontId="35" fillId="0" borderId="20" xfId="0" applyFont="1" applyBorder="1" applyAlignment="1" applyProtection="1">
      <alignment vertical="center"/>
      <protection locked="0"/>
    </xf>
    <xf numFmtId="0" fontId="19" fillId="0" borderId="20" xfId="0" applyFont="1" applyBorder="1" applyAlignment="1" applyProtection="1">
      <alignment horizontal="center"/>
      <protection locked="0"/>
    </xf>
    <xf numFmtId="167" fontId="19" fillId="0" borderId="20" xfId="0" applyNumberFormat="1" applyFont="1" applyBorder="1" applyAlignment="1">
      <alignment horizontal="right" vertical="center" wrapText="1"/>
    </xf>
    <xf numFmtId="167" fontId="20" fillId="12" borderId="0" xfId="0" applyNumberFormat="1" applyFont="1" applyFill="1" applyAlignment="1">
      <alignment horizontal="right" vertical="top" wrapText="1"/>
    </xf>
    <xf numFmtId="10" fontId="19" fillId="13" borderId="0" xfId="0" applyNumberFormat="1" applyFont="1" applyFill="1" applyAlignment="1">
      <alignment vertical="center"/>
    </xf>
    <xf numFmtId="9" fontId="19" fillId="13" borderId="0" xfId="0" applyNumberFormat="1" applyFont="1" applyFill="1" applyAlignment="1">
      <alignment horizontal="center" vertical="center"/>
    </xf>
    <xf numFmtId="3" fontId="19" fillId="13" borderId="0" xfId="0" applyNumberFormat="1" applyFont="1" applyFill="1" applyAlignment="1">
      <alignment horizontal="center" vertical="center"/>
    </xf>
    <xf numFmtId="174" fontId="19" fillId="13" borderId="0" xfId="0" applyNumberFormat="1" applyFont="1" applyFill="1" applyAlignment="1">
      <alignment horizontal="center" vertical="center"/>
    </xf>
    <xf numFmtId="170" fontId="19" fillId="13" borderId="0" xfId="0" applyNumberFormat="1" applyFont="1" applyFill="1" applyAlignment="1">
      <alignment horizontal="center" vertical="center"/>
    </xf>
    <xf numFmtId="167" fontId="27" fillId="12" borderId="0" xfId="0" applyNumberFormat="1" applyFont="1" applyFill="1" applyAlignment="1">
      <alignment horizontal="right" vertical="top"/>
    </xf>
    <xf numFmtId="167" fontId="28" fillId="0" borderId="20" xfId="0" applyNumberFormat="1" applyFont="1" applyBorder="1" applyAlignment="1">
      <alignment horizontal="right" vertical="center"/>
    </xf>
    <xf numFmtId="167" fontId="36" fillId="0" borderId="18" xfId="0" applyNumberFormat="1" applyFont="1" applyBorder="1" applyAlignment="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Alignment="1">
      <alignment horizontal="center" vertical="center"/>
    </xf>
    <xf numFmtId="14" fontId="19" fillId="14" borderId="0" xfId="0" applyNumberFormat="1" applyFont="1" applyFill="1" applyAlignment="1">
      <alignment horizontal="center" vertical="center"/>
    </xf>
    <xf numFmtId="9" fontId="19" fillId="14" borderId="0" xfId="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170" fontId="19" fillId="12" borderId="7" xfId="0" applyNumberFormat="1" applyFont="1" applyFill="1" applyBorder="1" applyAlignment="1">
      <alignment horizontal="center" vertical="center" wrapText="1"/>
    </xf>
    <xf numFmtId="170" fontId="19" fillId="12" borderId="9" xfId="0" applyNumberFormat="1" applyFont="1" applyFill="1" applyBorder="1" applyAlignment="1">
      <alignment horizontal="center" vertical="center" wrapText="1"/>
    </xf>
    <xf numFmtId="9" fontId="47" fillId="12" borderId="9" xfId="0" applyNumberFormat="1" applyFont="1" applyFill="1" applyBorder="1" applyAlignment="1">
      <alignment horizontal="center" vertical="center" wrapText="1"/>
    </xf>
    <xf numFmtId="164" fontId="19" fillId="12" borderId="9" xfId="0" applyNumberFormat="1" applyFont="1" applyFill="1" applyBorder="1" applyAlignment="1">
      <alignment horizontal="center" vertical="center" wrapText="1"/>
    </xf>
    <xf numFmtId="0" fontId="19" fillId="12" borderId="11" xfId="0" applyFont="1" applyFill="1" applyBorder="1" applyAlignment="1">
      <alignment horizontal="center" vertical="center" wrapText="1"/>
    </xf>
    <xf numFmtId="3" fontId="19" fillId="14" borderId="0" xfId="0" applyNumberFormat="1" applyFont="1" applyFill="1" applyAlignment="1">
      <alignment horizontal="center" vertical="center"/>
    </xf>
    <xf numFmtId="4" fontId="19" fillId="14" borderId="0" xfId="0" applyNumberFormat="1" applyFont="1" applyFill="1" applyAlignment="1">
      <alignment horizontal="center" vertical="center"/>
    </xf>
    <xf numFmtId="10" fontId="19" fillId="10" borderId="0" xfId="1" applyNumberFormat="1" applyFont="1" applyFill="1" applyBorder="1" applyAlignment="1" applyProtection="1">
      <alignment horizontal="center" vertical="center"/>
      <protection locked="0"/>
    </xf>
    <xf numFmtId="9" fontId="19" fillId="10" borderId="0" xfId="1" applyFont="1" applyFill="1" applyAlignment="1" applyProtection="1">
      <alignment horizontal="center" vertical="center"/>
      <protection locked="0"/>
    </xf>
    <xf numFmtId="9" fontId="19" fillId="10" borderId="0" xfId="0" applyNumberFormat="1" applyFont="1" applyFill="1" applyAlignment="1" applyProtection="1">
      <alignment vertical="center"/>
      <protection locked="0"/>
    </xf>
    <xf numFmtId="0" fontId="19" fillId="10" borderId="21" xfId="0" applyFont="1" applyFill="1" applyBorder="1" applyAlignment="1" applyProtection="1">
      <alignment horizontal="center" vertical="center"/>
      <protection locked="0"/>
    </xf>
    <xf numFmtId="0" fontId="19" fillId="10" borderId="22" xfId="0" applyFont="1" applyFill="1" applyBorder="1" applyAlignment="1" applyProtection="1">
      <alignment horizontal="center" vertical="center"/>
      <protection locked="0"/>
    </xf>
    <xf numFmtId="9" fontId="19" fillId="14" borderId="0" xfId="0" applyNumberFormat="1" applyFont="1" applyFill="1" applyAlignment="1">
      <alignment horizontal="center" vertical="center"/>
    </xf>
    <xf numFmtId="176" fontId="19" fillId="13" borderId="0" xfId="0" applyNumberFormat="1" applyFont="1" applyFill="1" applyAlignment="1">
      <alignment horizontal="center" vertical="center"/>
    </xf>
    <xf numFmtId="179" fontId="19" fillId="13" borderId="0" xfId="1" applyNumberFormat="1" applyFont="1" applyFill="1" applyBorder="1" applyAlignment="1" applyProtection="1">
      <alignment horizontal="center" vertical="center"/>
    </xf>
    <xf numFmtId="0" fontId="5" fillId="0" borderId="0" xfId="0" applyFont="1" applyAlignment="1">
      <alignment vertical="top" wrapText="1"/>
    </xf>
    <xf numFmtId="0" fontId="24" fillId="3" borderId="0" xfId="0" applyFont="1" applyFill="1" applyAlignment="1">
      <alignment vertical="center" wrapText="1"/>
    </xf>
    <xf numFmtId="0" fontId="5" fillId="0" borderId="0" xfId="0" applyFont="1" applyAlignment="1">
      <alignment vertical="center" wrapText="1"/>
    </xf>
    <xf numFmtId="0" fontId="19" fillId="0" borderId="0" xfId="0" applyFont="1" applyAlignment="1">
      <alignment wrapText="1"/>
    </xf>
    <xf numFmtId="0" fontId="45" fillId="0" borderId="0" xfId="0" applyFont="1" applyAlignment="1">
      <alignment horizontal="left"/>
    </xf>
    <xf numFmtId="0" fontId="20" fillId="0" borderId="20" xfId="0" applyFont="1" applyBorder="1" applyAlignment="1">
      <alignment horizontal="center"/>
    </xf>
    <xf numFmtId="0" fontId="19" fillId="0" borderId="20" xfId="0" applyFont="1" applyBorder="1" applyAlignment="1">
      <alignment vertical="center"/>
    </xf>
    <xf numFmtId="0" fontId="24" fillId="0" borderId="20" xfId="0" applyFont="1" applyBorder="1" applyAlignment="1">
      <alignment horizontal="center"/>
    </xf>
    <xf numFmtId="0" fontId="26" fillId="11" borderId="0" xfId="0" applyFont="1" applyFill="1" applyAlignment="1">
      <alignment vertical="center"/>
    </xf>
    <xf numFmtId="0" fontId="38" fillId="11" borderId="0" xfId="0" applyFont="1" applyFill="1" applyAlignment="1">
      <alignment vertical="center"/>
    </xf>
    <xf numFmtId="0" fontId="22" fillId="0" borderId="20" xfId="0" applyFont="1" applyBorder="1" applyAlignment="1">
      <alignment wrapText="1"/>
    </xf>
    <xf numFmtId="0" fontId="23" fillId="0" borderId="20" xfId="0" applyFont="1" applyBorder="1"/>
    <xf numFmtId="0" fontId="19" fillId="0" borderId="0" xfId="0" applyFont="1" applyAlignment="1">
      <alignment vertical="center" wrapText="1"/>
    </xf>
    <xf numFmtId="0" fontId="37" fillId="0" borderId="0" xfId="0" applyFont="1" applyAlignment="1">
      <alignment horizontal="center" vertical="center"/>
    </xf>
    <xf numFmtId="0" fontId="43" fillId="0" borderId="0" xfId="0" applyFont="1" applyAlignment="1">
      <alignment vertical="center" wrapText="1"/>
    </xf>
    <xf numFmtId="0" fontId="37" fillId="0" borderId="20" xfId="0" applyFont="1" applyBorder="1" applyAlignment="1">
      <alignment horizontal="center"/>
    </xf>
    <xf numFmtId="0" fontId="23"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31" fillId="0" borderId="0" xfId="0" applyFont="1" applyAlignment="1">
      <alignment horizontal="center" vertical="center"/>
    </xf>
    <xf numFmtId="177" fontId="19" fillId="0" borderId="0" xfId="18" applyNumberFormat="1" applyFont="1" applyProtection="1"/>
    <xf numFmtId="0" fontId="26" fillId="11" borderId="0" xfId="0" applyFont="1" applyFill="1" applyAlignment="1">
      <alignment horizontal="right" vertical="center" wrapText="1"/>
    </xf>
    <xf numFmtId="0" fontId="20" fillId="4" borderId="0" xfId="0" applyFont="1" applyFill="1" applyAlignment="1">
      <alignment vertical="center"/>
    </xf>
    <xf numFmtId="173" fontId="20" fillId="4" borderId="0" xfId="0" applyNumberFormat="1" applyFont="1" applyFill="1" applyAlignment="1">
      <alignment vertical="center"/>
    </xf>
    <xf numFmtId="173" fontId="19" fillId="0" borderId="20" xfId="0" applyNumberFormat="1" applyFont="1" applyBorder="1" applyAlignment="1">
      <alignment vertical="center"/>
    </xf>
    <xf numFmtId="173" fontId="20" fillId="12" borderId="0" xfId="0" applyNumberFormat="1" applyFont="1" applyFill="1" applyAlignment="1">
      <alignment vertical="top"/>
    </xf>
    <xf numFmtId="173" fontId="19" fillId="0" borderId="0" xfId="0" applyNumberFormat="1" applyFont="1" applyAlignment="1">
      <alignment vertical="center" wrapText="1"/>
    </xf>
    <xf numFmtId="173" fontId="20" fillId="0" borderId="0" xfId="0" applyNumberFormat="1" applyFont="1" applyAlignment="1">
      <alignment vertical="center"/>
    </xf>
    <xf numFmtId="167" fontId="19" fillId="0" borderId="0" xfId="0" applyNumberFormat="1" applyFont="1" applyAlignment="1">
      <alignment horizontal="right" wrapText="1"/>
    </xf>
    <xf numFmtId="175" fontId="19" fillId="0" borderId="0" xfId="0" applyNumberFormat="1" applyFont="1"/>
    <xf numFmtId="175" fontId="19" fillId="0" borderId="0" xfId="0" applyNumberFormat="1" applyFont="1" applyAlignment="1">
      <alignment wrapText="1"/>
    </xf>
    <xf numFmtId="0" fontId="19" fillId="12" borderId="6" xfId="0" applyFont="1" applyFill="1" applyBorder="1" applyAlignment="1">
      <alignment horizontal="left" vertical="center"/>
    </xf>
    <xf numFmtId="9" fontId="19" fillId="12" borderId="8" xfId="0" applyNumberFormat="1" applyFont="1" applyFill="1" applyBorder="1" applyAlignment="1">
      <alignment horizontal="left" vertical="center"/>
    </xf>
    <xf numFmtId="0" fontId="47" fillId="12" borderId="8" xfId="0" applyFont="1" applyFill="1" applyBorder="1" applyAlignment="1">
      <alignment horizontal="left" vertical="center"/>
    </xf>
    <xf numFmtId="165" fontId="19" fillId="12" borderId="8" xfId="0" applyNumberFormat="1" applyFont="1" applyFill="1" applyBorder="1" applyAlignment="1">
      <alignment horizontal="left" vertical="center"/>
    </xf>
    <xf numFmtId="0" fontId="19" fillId="12" borderId="10" xfId="0" applyFont="1" applyFill="1" applyBorder="1" applyAlignment="1">
      <alignment horizontal="left" vertical="center"/>
    </xf>
    <xf numFmtId="167" fontId="19" fillId="0" borderId="0" xfId="0" applyNumberFormat="1" applyFont="1" applyAlignment="1">
      <alignment wrapText="1"/>
    </xf>
    <xf numFmtId="0" fontId="45" fillId="0" borderId="0" xfId="0" applyFont="1"/>
    <xf numFmtId="0" fontId="21" fillId="0" borderId="0" xfId="0" applyFont="1" applyAlignment="1">
      <alignment horizontal="center" vertical="center"/>
    </xf>
    <xf numFmtId="167" fontId="19" fillId="6" borderId="0" xfId="0" applyNumberFormat="1" applyFont="1" applyFill="1"/>
    <xf numFmtId="0" fontId="19" fillId="12" borderId="0" xfId="0" applyFont="1" applyFill="1"/>
    <xf numFmtId="0" fontId="20" fillId="0" borderId="0" xfId="0" applyFont="1" applyAlignment="1">
      <alignment horizontal="center"/>
    </xf>
    <xf numFmtId="0" fontId="20" fillId="0" borderId="0" xfId="0" applyFont="1"/>
    <xf numFmtId="167" fontId="20" fillId="12" borderId="0" xfId="0" applyNumberFormat="1" applyFont="1" applyFill="1" applyAlignment="1">
      <alignment vertical="center"/>
    </xf>
    <xf numFmtId="0" fontId="29" fillId="0" borderId="12" xfId="0" applyFont="1" applyBorder="1" applyAlignment="1">
      <alignment horizontal="left" vertical="center"/>
    </xf>
    <xf numFmtId="0" fontId="19" fillId="0" borderId="14" xfId="0" applyFont="1" applyBorder="1" applyAlignment="1">
      <alignment horizontal="left" vertical="center"/>
    </xf>
    <xf numFmtId="0" fontId="19" fillId="0" borderId="16" xfId="0" applyFont="1" applyBorder="1" applyAlignment="1">
      <alignment horizontal="left" vertical="center"/>
    </xf>
    <xf numFmtId="0" fontId="25" fillId="0" borderId="0" xfId="0" applyFont="1" applyAlignment="1">
      <alignment horizontal="left" vertical="center"/>
    </xf>
    <xf numFmtId="167" fontId="19" fillId="0" borderId="0" xfId="0" applyNumberFormat="1" applyFont="1" applyAlignment="1">
      <alignment vertical="center"/>
    </xf>
    <xf numFmtId="43" fontId="19" fillId="0" borderId="0" xfId="0" applyNumberFormat="1" applyFont="1"/>
    <xf numFmtId="0" fontId="19" fillId="4" borderId="0" xfId="0" applyFont="1" applyFill="1" applyAlignment="1">
      <alignment vertical="center"/>
    </xf>
    <xf numFmtId="167" fontId="19" fillId="12" borderId="0" xfId="0" applyNumberFormat="1" applyFont="1" applyFill="1" applyAlignment="1">
      <alignment vertical="center"/>
    </xf>
    <xf numFmtId="0" fontId="29" fillId="0" borderId="0" xfId="0" applyFont="1" applyAlignment="1">
      <alignment vertical="center"/>
    </xf>
    <xf numFmtId="167" fontId="25" fillId="0" borderId="0" xfId="0" applyNumberFormat="1" applyFont="1" applyAlignment="1">
      <alignment vertical="center"/>
    </xf>
    <xf numFmtId="167" fontId="25" fillId="12" borderId="0" xfId="0" applyNumberFormat="1" applyFont="1" applyFill="1" applyAlignment="1">
      <alignment vertical="center"/>
    </xf>
    <xf numFmtId="0" fontId="46" fillId="0" borderId="20" xfId="0" applyFont="1" applyBorder="1" applyAlignment="1">
      <alignment vertical="center"/>
    </xf>
    <xf numFmtId="0" fontId="20" fillId="0" borderId="20" xfId="0" applyFont="1" applyBorder="1" applyAlignment="1">
      <alignment horizontal="right" vertical="center"/>
    </xf>
    <xf numFmtId="170" fontId="19" fillId="10" borderId="0" xfId="1" applyNumberFormat="1" applyFont="1" applyFill="1" applyBorder="1" applyAlignment="1" applyProtection="1">
      <alignment horizontal="right" vertical="center"/>
    </xf>
    <xf numFmtId="167" fontId="25" fillId="0" borderId="0" xfId="0" applyNumberFormat="1" applyFont="1" applyAlignment="1">
      <alignment vertical="center" wrapText="1"/>
    </xf>
    <xf numFmtId="0" fontId="21" fillId="0" borderId="0" xfId="0" applyFont="1"/>
    <xf numFmtId="0" fontId="26" fillId="11" borderId="0" xfId="0" applyFont="1" applyFill="1" applyAlignment="1">
      <alignment horizontal="right" vertical="center"/>
    </xf>
    <xf numFmtId="0" fontId="26"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center" vertical="center"/>
    </xf>
    <xf numFmtId="0" fontId="20" fillId="0" borderId="18" xfId="0" applyFont="1" applyBorder="1"/>
    <xf numFmtId="0" fontId="26" fillId="0" borderId="0" xfId="0" applyFont="1" applyAlignment="1">
      <alignment vertical="center"/>
    </xf>
    <xf numFmtId="173" fontId="37" fillId="3" borderId="0" xfId="0" applyNumberFormat="1" applyFont="1" applyFill="1" applyAlignment="1">
      <alignment horizontal="right" vertical="center"/>
    </xf>
    <xf numFmtId="1" fontId="21" fillId="0" borderId="0" xfId="0" applyNumberFormat="1" applyFont="1" applyAlignment="1">
      <alignment vertical="center"/>
    </xf>
    <xf numFmtId="9" fontId="19" fillId="0" borderId="0" xfId="1" applyFont="1" applyFill="1" applyAlignment="1" applyProtection="1">
      <alignment horizontal="center" vertical="center"/>
    </xf>
    <xf numFmtId="9" fontId="19" fillId="0" borderId="0" xfId="1" applyFont="1" applyFill="1" applyBorder="1" applyAlignment="1" applyProtection="1">
      <alignment horizontal="center" vertical="center"/>
    </xf>
    <xf numFmtId="0" fontId="19" fillId="0" borderId="20" xfId="0" applyFont="1" applyBorder="1" applyAlignment="1">
      <alignment vertical="center" wrapText="1"/>
    </xf>
    <xf numFmtId="173" fontId="37" fillId="3" borderId="20" xfId="0" applyNumberFormat="1" applyFont="1" applyFill="1" applyBorder="1" applyAlignment="1">
      <alignment horizontal="right" vertical="center"/>
    </xf>
    <xf numFmtId="0" fontId="20" fillId="12" borderId="0" xfId="0" applyFont="1" applyFill="1" applyAlignment="1">
      <alignment vertical="top"/>
    </xf>
    <xf numFmtId="173" fontId="38" fillId="12" borderId="0" xfId="0" applyNumberFormat="1" applyFont="1" applyFill="1" applyAlignment="1">
      <alignment horizontal="right" vertical="top"/>
    </xf>
    <xf numFmtId="0" fontId="26" fillId="3" borderId="0" xfId="0" applyFont="1" applyFill="1" applyAlignment="1">
      <alignment vertical="center"/>
    </xf>
    <xf numFmtId="173" fontId="20" fillId="3" borderId="0" xfId="0" applyNumberFormat="1" applyFont="1" applyFill="1" applyAlignment="1">
      <alignment vertical="center"/>
    </xf>
    <xf numFmtId="0" fontId="37" fillId="0" borderId="0" xfId="0" applyFont="1"/>
    <xf numFmtId="0" fontId="38" fillId="0" borderId="18" xfId="0" applyFont="1" applyBorder="1"/>
    <xf numFmtId="0" fontId="26" fillId="0" borderId="0" xfId="0" applyFont="1"/>
    <xf numFmtId="9" fontId="20" fillId="0" borderId="0" xfId="1" applyFont="1" applyFill="1" applyAlignment="1" applyProtection="1">
      <alignment vertical="center"/>
    </xf>
    <xf numFmtId="0" fontId="42" fillId="0" borderId="0" xfId="0" applyFont="1" applyAlignment="1">
      <alignment vertical="center"/>
    </xf>
    <xf numFmtId="0" fontId="37" fillId="0" borderId="0" xfId="0" applyFont="1" applyAlignment="1">
      <alignment vertical="center"/>
    </xf>
    <xf numFmtId="0" fontId="37" fillId="0" borderId="0" xfId="0" applyFont="1" applyAlignment="1">
      <alignment horizontal="right" vertical="center"/>
    </xf>
    <xf numFmtId="173" fontId="38" fillId="4" borderId="0" xfId="0" applyNumberFormat="1" applyFont="1" applyFill="1" applyAlignment="1">
      <alignment horizontal="right" vertical="center"/>
    </xf>
    <xf numFmtId="173" fontId="20" fillId="4" borderId="0" xfId="0" applyNumberFormat="1" applyFont="1" applyFill="1" applyAlignment="1">
      <alignment horizontal="right" vertical="center"/>
    </xf>
    <xf numFmtId="0" fontId="26" fillId="11" borderId="0" xfId="0" applyFont="1" applyFill="1" applyAlignment="1">
      <alignment vertical="center" wrapText="1"/>
    </xf>
    <xf numFmtId="0" fontId="20" fillId="0" borderId="18" xfId="0" applyFont="1" applyBorder="1" applyAlignment="1">
      <alignment wrapText="1"/>
    </xf>
    <xf numFmtId="0" fontId="20" fillId="0" borderId="18" xfId="0" applyFont="1" applyBorder="1" applyAlignment="1">
      <alignment horizontal="center" vertical="center"/>
    </xf>
    <xf numFmtId="0" fontId="20" fillId="0" borderId="18" xfId="0" applyFont="1" applyBorder="1" applyAlignment="1">
      <alignment horizontal="right" vertical="center"/>
    </xf>
    <xf numFmtId="0" fontId="19" fillId="0" borderId="18" xfId="0" applyFont="1" applyBorder="1" applyAlignment="1">
      <alignment horizontal="right" vertical="center"/>
    </xf>
    <xf numFmtId="9" fontId="19" fillId="0" borderId="0" xfId="0" applyNumberFormat="1" applyFont="1" applyAlignment="1">
      <alignment horizontal="center" vertical="center"/>
    </xf>
    <xf numFmtId="0" fontId="38" fillId="0" borderId="18" xfId="0" applyFont="1" applyBorder="1" applyAlignment="1">
      <alignment horizontal="center" vertical="center"/>
    </xf>
    <xf numFmtId="9" fontId="37" fillId="0" borderId="0" xfId="0" applyNumberFormat="1" applyFont="1" applyAlignment="1">
      <alignment horizontal="center" vertical="center"/>
    </xf>
    <xf numFmtId="170" fontId="19" fillId="0" borderId="0" xfId="1" applyNumberFormat="1" applyFont="1" applyAlignment="1" applyProtection="1">
      <alignment horizontal="right" vertical="center"/>
    </xf>
    <xf numFmtId="170" fontId="19" fillId="0" borderId="0" xfId="0" applyNumberFormat="1" applyFont="1" applyAlignment="1">
      <alignment horizontal="center" vertical="center"/>
    </xf>
    <xf numFmtId="0" fontId="36" fillId="0" borderId="0" xfId="0" applyFont="1" applyAlignment="1">
      <alignment vertical="top"/>
    </xf>
    <xf numFmtId="0" fontId="38" fillId="0" borderId="0" xfId="0" applyFont="1" applyAlignment="1">
      <alignment horizontal="center" vertical="top"/>
    </xf>
    <xf numFmtId="0" fontId="19" fillId="0" borderId="0" xfId="0" applyFont="1" applyAlignment="1">
      <alignment vertical="top"/>
    </xf>
    <xf numFmtId="170" fontId="37" fillId="0" borderId="0" xfId="0" applyNumberFormat="1" applyFont="1" applyAlignment="1">
      <alignment horizontal="center" vertical="center"/>
    </xf>
    <xf numFmtId="173" fontId="19" fillId="3" borderId="0" xfId="0" applyNumberFormat="1" applyFont="1" applyFill="1" applyAlignment="1">
      <alignment vertical="center" wrapText="1"/>
    </xf>
    <xf numFmtId="167" fontId="19" fillId="0" borderId="0" xfId="0" applyNumberFormat="1" applyFont="1" applyAlignment="1">
      <alignment vertical="center" wrapText="1"/>
    </xf>
    <xf numFmtId="173" fontId="20" fillId="7" borderId="0" xfId="0" applyNumberFormat="1" applyFont="1" applyFill="1" applyAlignment="1">
      <alignment vertical="center"/>
    </xf>
    <xf numFmtId="167" fontId="38" fillId="7" borderId="0" xfId="0" applyNumberFormat="1" applyFont="1" applyFill="1" applyAlignment="1">
      <alignment horizontal="right" vertical="center" wrapText="1"/>
    </xf>
    <xf numFmtId="167" fontId="20" fillId="7" borderId="0" xfId="0" applyNumberFormat="1" applyFont="1" applyFill="1" applyAlignment="1">
      <alignment horizontal="right" vertical="center" wrapText="1"/>
    </xf>
    <xf numFmtId="173" fontId="19" fillId="5" borderId="0" xfId="0" applyNumberFormat="1" applyFont="1" applyFill="1"/>
    <xf numFmtId="0" fontId="19" fillId="3" borderId="0" xfId="0" applyFont="1" applyFill="1" applyAlignment="1">
      <alignment vertical="center"/>
    </xf>
    <xf numFmtId="0" fontId="19" fillId="3" borderId="0" xfId="0" applyFont="1" applyFill="1" applyAlignment="1">
      <alignment vertical="center" wrapText="1"/>
    </xf>
    <xf numFmtId="0" fontId="37" fillId="3" borderId="0" xfId="0" applyFont="1" applyFill="1" applyAlignment="1">
      <alignment horizontal="center" vertical="center"/>
    </xf>
    <xf numFmtId="0" fontId="19" fillId="4" borderId="0" xfId="0" applyFont="1" applyFill="1" applyAlignment="1">
      <alignment vertical="center" wrapText="1"/>
    </xf>
    <xf numFmtId="173" fontId="19" fillId="3" borderId="0" xfId="0" applyNumberFormat="1" applyFont="1" applyFill="1"/>
    <xf numFmtId="174" fontId="19" fillId="0" borderId="0" xfId="0" applyNumberFormat="1" applyFont="1" applyAlignment="1">
      <alignment vertical="center"/>
    </xf>
    <xf numFmtId="174" fontId="19" fillId="0" borderId="0" xfId="0" applyNumberFormat="1" applyFont="1" applyAlignment="1">
      <alignment vertical="center" wrapText="1"/>
    </xf>
    <xf numFmtId="174" fontId="19" fillId="0" borderId="0" xfId="0" applyNumberFormat="1" applyFont="1"/>
    <xf numFmtId="0" fontId="19" fillId="3" borderId="0" xfId="0" applyFont="1" applyFill="1"/>
    <xf numFmtId="0" fontId="19" fillId="0" borderId="0" xfId="0" applyFont="1" applyAlignment="1">
      <alignment horizontal="right"/>
    </xf>
    <xf numFmtId="0" fontId="37" fillId="0" borderId="0" xfId="0" applyFont="1" applyAlignment="1">
      <alignment horizontal="center" vertical="center" wrapText="1"/>
    </xf>
    <xf numFmtId="0" fontId="24" fillId="0" borderId="20" xfId="0" applyFont="1" applyBorder="1" applyAlignment="1">
      <alignment horizontal="center" wrapText="1"/>
    </xf>
    <xf numFmtId="179" fontId="20" fillId="0" borderId="0" xfId="1" applyNumberFormat="1" applyFont="1" applyFill="1" applyAlignment="1" applyProtection="1">
      <alignment vertical="center" wrapText="1"/>
    </xf>
    <xf numFmtId="9" fontId="5" fillId="0" borderId="0" xfId="1" applyFont="1" applyFill="1" applyBorder="1" applyAlignment="1" applyProtection="1">
      <alignment vertical="center" wrapText="1"/>
    </xf>
    <xf numFmtId="0" fontId="24" fillId="0" borderId="0" xfId="0" applyFont="1" applyAlignment="1">
      <alignment vertical="center" wrapText="1"/>
    </xf>
    <xf numFmtId="0" fontId="23" fillId="0" borderId="0" xfId="0" applyFont="1" applyAlignment="1">
      <alignment horizontal="left" vertical="center" wrapText="1"/>
    </xf>
    <xf numFmtId="0" fontId="5" fillId="3" borderId="0" xfId="0" applyFont="1" applyFill="1" applyAlignment="1">
      <alignment vertical="center" wrapText="1"/>
    </xf>
    <xf numFmtId="0" fontId="5" fillId="0" borderId="0" xfId="0" applyFont="1"/>
    <xf numFmtId="0" fontId="30" fillId="0" borderId="0" xfId="0" applyFont="1"/>
    <xf numFmtId="0" fontId="5" fillId="0" borderId="0" xfId="0" applyFont="1" applyAlignment="1">
      <alignment horizontal="left" vertical="top" wrapText="1"/>
    </xf>
    <xf numFmtId="0" fontId="24" fillId="0" borderId="0" xfId="0" applyFont="1" applyAlignment="1">
      <alignment wrapText="1"/>
    </xf>
    <xf numFmtId="0" fontId="24" fillId="0" borderId="20" xfId="0" applyFont="1" applyBorder="1" applyAlignment="1">
      <alignment wrapText="1"/>
    </xf>
    <xf numFmtId="0" fontId="37" fillId="0" borderId="20" xfId="0" applyFont="1" applyBorder="1" applyAlignment="1">
      <alignment vertical="center"/>
    </xf>
    <xf numFmtId="0" fontId="5" fillId="0" borderId="0" xfId="0" applyFont="1" applyAlignment="1">
      <alignment horizontal="left" wrapText="1"/>
    </xf>
    <xf numFmtId="1" fontId="5" fillId="0" borderId="0" xfId="0" applyNumberFormat="1" applyFont="1" applyAlignment="1">
      <alignment vertical="top" wrapText="1"/>
    </xf>
    <xf numFmtId="3" fontId="5" fillId="0" borderId="0" xfId="0" applyNumberFormat="1" applyFont="1" applyAlignment="1">
      <alignment vertical="top" wrapText="1"/>
    </xf>
    <xf numFmtId="1" fontId="5" fillId="0" borderId="0" xfId="0" applyNumberFormat="1" applyFont="1" applyAlignment="1">
      <alignment horizontal="left" vertical="top" wrapText="1"/>
    </xf>
    <xf numFmtId="0" fontId="5" fillId="0" borderId="0" xfId="0" applyFont="1" applyAlignment="1">
      <alignment horizontal="left" vertical="center" wrapText="1"/>
    </xf>
    <xf numFmtId="2" fontId="19" fillId="0" borderId="0" xfId="1" applyNumberFormat="1" applyFont="1" applyAlignment="1" applyProtection="1">
      <alignment horizontal="right" vertical="center"/>
    </xf>
    <xf numFmtId="167" fontId="19" fillId="6" borderId="0" xfId="0" applyNumberFormat="1" applyFont="1" applyFill="1" applyAlignment="1" applyProtection="1">
      <alignment vertical="center"/>
      <protection locked="0"/>
    </xf>
    <xf numFmtId="0" fontId="26" fillId="0" borderId="0" xfId="0" applyFont="1" applyAlignment="1">
      <alignment wrapText="1"/>
    </xf>
    <xf numFmtId="0" fontId="19" fillId="0" borderId="0" xfId="0" applyFont="1" applyAlignment="1">
      <alignment horizontal="left" vertical="center" wrapText="1"/>
    </xf>
    <xf numFmtId="0" fontId="41" fillId="0" borderId="20" xfId="0" applyFont="1" applyBorder="1" applyAlignment="1">
      <alignment horizontal="center" vertical="center" wrapText="1"/>
    </xf>
    <xf numFmtId="173" fontId="38" fillId="12" borderId="0" xfId="0" applyNumberFormat="1" applyFont="1" applyFill="1" applyAlignment="1">
      <alignment horizontal="center" vertical="top"/>
    </xf>
    <xf numFmtId="0" fontId="19" fillId="0" borderId="0" xfId="0" applyFont="1" applyAlignment="1">
      <alignment horizontal="left" vertical="center" wrapText="1"/>
    </xf>
    <xf numFmtId="0" fontId="50" fillId="0" borderId="0" xfId="0" applyFont="1" applyAlignment="1">
      <alignment horizontal="left" vertical="center" wrapText="1"/>
    </xf>
    <xf numFmtId="0" fontId="0" fillId="0" borderId="0" xfId="0" applyBorder="1"/>
    <xf numFmtId="0" fontId="19" fillId="0" borderId="0" xfId="0" applyFont="1" applyBorder="1" applyAlignment="1">
      <alignment horizontal="left" vertical="center" wrapText="1"/>
    </xf>
    <xf numFmtId="10" fontId="19" fillId="0" borderId="0" xfId="1" applyNumberFormat="1" applyFont="1" applyAlignment="1">
      <alignment horizontal="center" vertical="center" wrapText="1"/>
    </xf>
    <xf numFmtId="0" fontId="0" fillId="0" borderId="24" xfId="0" applyBorder="1"/>
    <xf numFmtId="0" fontId="50" fillId="0" borderId="25" xfId="0" applyFont="1" applyBorder="1" applyAlignment="1">
      <alignment horizontal="left" vertical="center" wrapText="1"/>
    </xf>
    <xf numFmtId="0" fontId="20" fillId="0" borderId="0" xfId="0" applyFont="1" applyBorder="1"/>
    <xf numFmtId="0" fontId="20" fillId="0" borderId="0" xfId="0" applyFont="1" applyFill="1" applyAlignment="1">
      <alignment vertical="center"/>
    </xf>
    <xf numFmtId="167" fontId="20" fillId="12" borderId="0" xfId="0" applyNumberFormat="1" applyFont="1" applyFill="1" applyAlignment="1" applyProtection="1">
      <alignment horizontal="right" vertical="center" wrapText="1"/>
      <protection locked="0"/>
    </xf>
    <xf numFmtId="170" fontId="19" fillId="0" borderId="0" xfId="0" applyNumberFormat="1" applyFont="1" applyBorder="1" applyAlignment="1">
      <alignment horizontal="right" vertical="center"/>
    </xf>
    <xf numFmtId="170" fontId="19" fillId="0" borderId="20" xfId="0" applyNumberFormat="1" applyFont="1" applyBorder="1" applyAlignment="1">
      <alignment horizontal="right" vertical="center"/>
    </xf>
    <xf numFmtId="167" fontId="36" fillId="0" borderId="26" xfId="0" applyNumberFormat="1" applyFont="1" applyBorder="1" applyAlignment="1">
      <alignment horizontal="right" vertical="center"/>
    </xf>
    <xf numFmtId="167" fontId="19" fillId="15" borderId="0" xfId="0" applyNumberFormat="1" applyFont="1" applyFill="1" applyAlignment="1" applyProtection="1">
      <alignment horizontal="right" vertical="center" wrapText="1"/>
      <protection locked="0"/>
    </xf>
    <xf numFmtId="0" fontId="20" fillId="10" borderId="24" xfId="0" applyFont="1" applyFill="1" applyBorder="1" applyAlignment="1" applyProtection="1">
      <alignment horizontal="center" vertical="center"/>
      <protection locked="0"/>
    </xf>
    <xf numFmtId="0" fontId="3" fillId="0" borderId="0" xfId="0" applyFont="1"/>
    <xf numFmtId="9" fontId="19" fillId="16" borderId="0" xfId="1" applyFont="1" applyFill="1" applyAlignment="1" applyProtection="1">
      <alignment horizontal="center" vertical="center" wrapText="1"/>
      <protection locked="0"/>
    </xf>
    <xf numFmtId="0" fontId="19" fillId="0" borderId="0" xfId="0" applyFont="1" applyAlignment="1" applyProtection="1">
      <alignment wrapText="1"/>
      <protection locked="0"/>
    </xf>
    <xf numFmtId="167" fontId="19" fillId="10" borderId="0" xfId="0" applyNumberFormat="1" applyFont="1" applyFill="1" applyAlignment="1" applyProtection="1">
      <alignment horizontal="right" vertical="center" wrapText="1"/>
      <protection locked="0"/>
    </xf>
    <xf numFmtId="0" fontId="5" fillId="0" borderId="0" xfId="0" applyFont="1" applyAlignment="1">
      <alignment horizontal="left" vertical="top" wrapText="1"/>
    </xf>
    <xf numFmtId="0" fontId="5" fillId="0" borderId="0" xfId="0" applyFont="1" applyAlignment="1">
      <alignment horizontal="left" wrapText="1"/>
    </xf>
    <xf numFmtId="170" fontId="5" fillId="0" borderId="0" xfId="0" applyNumberFormat="1" applyFont="1" applyAlignment="1">
      <alignment horizontal="left" vertical="top" wrapText="1"/>
    </xf>
    <xf numFmtId="0" fontId="45" fillId="0" borderId="0" xfId="0" applyFont="1" applyAlignment="1">
      <alignment vertical="center"/>
    </xf>
    <xf numFmtId="0" fontId="20" fillId="12" borderId="0" xfId="0" applyFont="1" applyFill="1" applyAlignment="1">
      <alignment vertical="center"/>
    </xf>
    <xf numFmtId="173" fontId="38" fillId="12" borderId="0" xfId="0" applyNumberFormat="1" applyFont="1" applyFill="1" applyAlignment="1">
      <alignment horizontal="right" vertical="center"/>
    </xf>
    <xf numFmtId="167" fontId="27" fillId="12" borderId="0" xfId="0" applyNumberFormat="1" applyFont="1" applyFill="1" applyAlignment="1">
      <alignment horizontal="right" vertical="center"/>
    </xf>
    <xf numFmtId="0" fontId="51" fillId="11" borderId="0" xfId="0" applyFont="1" applyFill="1" applyAlignment="1">
      <alignment vertical="center"/>
    </xf>
    <xf numFmtId="0" fontId="20" fillId="0" borderId="0" xfId="0" applyFont="1" applyAlignment="1">
      <alignment vertical="center" wrapText="1"/>
    </xf>
    <xf numFmtId="0" fontId="26" fillId="4" borderId="0" xfId="0" applyFont="1" applyFill="1" applyAlignment="1">
      <alignment vertical="center"/>
    </xf>
    <xf numFmtId="0" fontId="38" fillId="4" borderId="0" xfId="0" applyFont="1" applyFill="1" applyAlignment="1">
      <alignment vertical="center"/>
    </xf>
    <xf numFmtId="0" fontId="26" fillId="4" borderId="0" xfId="0" applyFont="1" applyFill="1" applyAlignment="1" applyProtection="1">
      <alignment vertical="center"/>
      <protection locked="0"/>
    </xf>
    <xf numFmtId="9" fontId="19" fillId="4" borderId="0" xfId="0" applyNumberFormat="1" applyFont="1" applyFill="1" applyAlignment="1" applyProtection="1">
      <alignment vertical="center"/>
      <protection locked="0"/>
    </xf>
    <xf numFmtId="0" fontId="19" fillId="4" borderId="0" xfId="0" applyFont="1" applyFill="1" applyProtection="1">
      <protection locked="0"/>
    </xf>
    <xf numFmtId="10" fontId="19" fillId="0" borderId="0" xfId="0" applyNumberFormat="1" applyFont="1" applyAlignment="1">
      <alignment horizontal="right" vertical="center"/>
    </xf>
    <xf numFmtId="177" fontId="20" fillId="4" borderId="0" xfId="0" applyNumberFormat="1" applyFont="1" applyFill="1" applyAlignment="1">
      <alignment horizontal="right" vertical="center"/>
    </xf>
    <xf numFmtId="172" fontId="20" fillId="0" borderId="0" xfId="0" applyNumberFormat="1" applyFont="1" applyFill="1" applyAlignment="1">
      <alignment horizontal="right" vertical="center" wrapText="1"/>
    </xf>
    <xf numFmtId="0" fontId="19" fillId="0" borderId="0" xfId="0" applyFont="1" applyFill="1" applyAlignment="1">
      <alignment horizontal="right" vertical="center"/>
    </xf>
    <xf numFmtId="167" fontId="19" fillId="0" borderId="0" xfId="0" applyNumberFormat="1" applyFont="1" applyFill="1" applyAlignment="1">
      <alignment horizontal="right" vertical="center"/>
    </xf>
    <xf numFmtId="9" fontId="19" fillId="10" borderId="0" xfId="1" quotePrefix="1" applyFont="1" applyFill="1" applyBorder="1" applyAlignment="1" applyProtection="1">
      <alignment horizontal="center" vertical="center"/>
      <protection locked="0"/>
    </xf>
    <xf numFmtId="0" fontId="32" fillId="0" borderId="0" xfId="0" applyFont="1" applyFill="1"/>
    <xf numFmtId="167" fontId="38" fillId="0" borderId="0" xfId="0" applyNumberFormat="1" applyFont="1" applyFill="1" applyAlignment="1">
      <alignment horizontal="right" vertical="center" wrapText="1"/>
    </xf>
    <xf numFmtId="167" fontId="20" fillId="0" borderId="0" xfId="0" applyNumberFormat="1" applyFont="1" applyFill="1" applyAlignment="1">
      <alignment horizontal="right" vertical="center" wrapText="1"/>
    </xf>
    <xf numFmtId="0" fontId="25" fillId="0" borderId="0" xfId="0" applyFont="1" applyFill="1" applyAlignment="1">
      <alignment vertical="center"/>
    </xf>
    <xf numFmtId="0" fontId="19" fillId="0" borderId="0" xfId="0" applyFont="1" applyFill="1" applyAlignment="1">
      <alignment vertical="center" wrapText="1"/>
    </xf>
    <xf numFmtId="0" fontId="37" fillId="0" borderId="0" xfId="0" applyFont="1" applyFill="1" applyAlignment="1">
      <alignment horizontal="center" vertical="center"/>
    </xf>
    <xf numFmtId="167" fontId="20" fillId="8" borderId="0" xfId="0" applyNumberFormat="1" applyFont="1" applyFill="1" applyAlignment="1">
      <alignment horizontal="right" vertical="center"/>
    </xf>
    <xf numFmtId="167" fontId="19" fillId="6" borderId="0" xfId="0" applyNumberFormat="1" applyFont="1" applyFill="1" applyAlignment="1" applyProtection="1">
      <alignment vertical="center"/>
    </xf>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177" fontId="20" fillId="13" borderId="0" xfId="0" applyNumberFormat="1" applyFont="1" applyFill="1" applyAlignment="1">
      <alignment horizontal="center" vertical="center" wrapText="1"/>
    </xf>
    <xf numFmtId="177" fontId="20" fillId="13" borderId="0" xfId="0" applyNumberFormat="1" applyFont="1" applyFill="1" applyAlignment="1">
      <alignment vertical="center"/>
    </xf>
    <xf numFmtId="10" fontId="25" fillId="13" borderId="0" xfId="0" applyNumberFormat="1" applyFont="1" applyFill="1" applyAlignment="1">
      <alignment vertical="center"/>
    </xf>
    <xf numFmtId="0" fontId="19" fillId="0" borderId="0" xfId="0" applyFont="1" applyFill="1" applyAlignment="1">
      <alignment vertical="center"/>
    </xf>
    <xf numFmtId="177" fontId="19" fillId="13" borderId="0" xfId="0" applyNumberFormat="1" applyFont="1" applyFill="1" applyAlignment="1">
      <alignment horizontal="center" vertical="center" wrapText="1"/>
    </xf>
    <xf numFmtId="10" fontId="19" fillId="0" borderId="0" xfId="0" applyNumberFormat="1" applyFont="1" applyAlignment="1">
      <alignment vertical="center"/>
    </xf>
    <xf numFmtId="10" fontId="19" fillId="0" borderId="0" xfId="0" applyNumberFormat="1" applyFont="1"/>
    <xf numFmtId="0" fontId="33" fillId="11" borderId="0" xfId="0" applyFont="1" applyFill="1" applyAlignment="1">
      <alignment horizontal="center"/>
    </xf>
    <xf numFmtId="0" fontId="32" fillId="9" borderId="0" xfId="0" applyFont="1" applyFill="1" applyAlignment="1">
      <alignment horizontal="center" vertical="center"/>
    </xf>
    <xf numFmtId="178" fontId="44" fillId="3" borderId="0" xfId="16" applyNumberFormat="1" applyFont="1" applyFill="1" applyAlignment="1">
      <alignment horizontal="left" vertical="top" wrapText="1"/>
    </xf>
    <xf numFmtId="178" fontId="9" fillId="3" borderId="0" xfId="16" applyNumberFormat="1" applyFont="1" applyFill="1" applyAlignment="1">
      <alignment horizontal="left" vertical="center" wrapText="1"/>
    </xf>
    <xf numFmtId="178" fontId="9" fillId="3" borderId="0" xfId="16" applyNumberFormat="1" applyFont="1" applyFill="1" applyAlignment="1">
      <alignment horizontal="left" vertical="center"/>
    </xf>
    <xf numFmtId="0" fontId="20" fillId="10" borderId="0" xfId="0" applyFont="1" applyFill="1" applyAlignment="1">
      <alignment horizontal="left" vertical="center"/>
    </xf>
    <xf numFmtId="0" fontId="20" fillId="14" borderId="0" xfId="0" applyFont="1" applyFill="1" applyAlignment="1">
      <alignment horizontal="left" vertical="center"/>
    </xf>
    <xf numFmtId="3" fontId="20" fillId="13" borderId="0" xfId="0" applyNumberFormat="1" applyFont="1" applyFill="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wrapText="1"/>
    </xf>
    <xf numFmtId="0" fontId="51" fillId="11" borderId="0" xfId="0" applyFont="1" applyFill="1" applyAlignment="1">
      <alignment horizontal="left" vertical="center"/>
    </xf>
    <xf numFmtId="0" fontId="26" fillId="11" borderId="0" xfId="0" applyFont="1" applyFill="1" applyAlignment="1">
      <alignment horizontal="center" vertical="center"/>
    </xf>
    <xf numFmtId="0" fontId="5" fillId="0" borderId="0" xfId="0" applyFont="1" applyAlignment="1">
      <alignment horizontal="left" vertical="center" wrapText="1"/>
    </xf>
    <xf numFmtId="170" fontId="5" fillId="0" borderId="0" xfId="0" applyNumberFormat="1" applyFont="1" applyAlignment="1">
      <alignment horizontal="left" vertical="top" wrapText="1"/>
    </xf>
    <xf numFmtId="0" fontId="22" fillId="0" borderId="20" xfId="0" applyFont="1" applyBorder="1" applyAlignment="1">
      <alignment horizontal="left" wrapText="1"/>
    </xf>
    <xf numFmtId="0" fontId="5" fillId="0" borderId="26" xfId="0" applyFont="1" applyBorder="1" applyAlignment="1">
      <alignment horizontal="left" vertical="top" wrapText="1"/>
    </xf>
    <xf numFmtId="0" fontId="27" fillId="8" borderId="0" xfId="0" applyFont="1" applyFill="1" applyAlignment="1">
      <alignment horizontal="center" vertical="center"/>
    </xf>
    <xf numFmtId="0" fontId="19" fillId="0" borderId="0" xfId="0" applyFont="1" applyAlignment="1">
      <alignment horizontal="center" wrapText="1"/>
    </xf>
    <xf numFmtId="0" fontId="19" fillId="0" borderId="0" xfId="0" applyFont="1" applyAlignment="1">
      <alignment horizontal="left" vertical="center" wrapText="1"/>
    </xf>
    <xf numFmtId="0" fontId="48" fillId="5" borderId="0" xfId="0" applyFont="1" applyFill="1"/>
    <xf numFmtId="2" fontId="19" fillId="0" borderId="23" xfId="0" applyNumberFormat="1" applyFont="1" applyBorder="1" applyAlignment="1">
      <alignment wrapText="1"/>
    </xf>
    <xf numFmtId="0" fontId="19" fillId="0" borderId="0" xfId="0" applyFont="1" applyBorder="1"/>
  </cellXfs>
  <cellStyles count="19">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Comma" xfId="18" builtinId="3"/>
    <cellStyle name="Normal" xfId="0" builtinId="0"/>
    <cellStyle name="Normal 2" xfId="3" xr:uid="{00000000-0005-0000-0000-000005000000}"/>
    <cellStyle name="Normal 3" xfId="4" xr:uid="{00000000-0005-0000-0000-000006000000}"/>
    <cellStyle name="Normal_Inverness Drive Model 4-26-02" xfId="16" xr:uid="{75288D15-9C08-41B8-A896-BBBE3D7C08E9}"/>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48">
    <dxf>
      <fill>
        <patternFill>
          <bgColor theme="9" tint="0.59996337778862885"/>
        </patternFill>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numFmt numFmtId="180" formatCode="0.00_ ;[Red]\-0.00\ "/>
      <fill>
        <patternFill patternType="lightDown"/>
      </fill>
    </dxf>
    <dxf>
      <numFmt numFmtId="180" formatCode="0.00_ ;[Red]\-0.00\ "/>
      <fill>
        <patternFill patternType="lightDown"/>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theme="9"/>
      </font>
    </dxf>
    <dxf>
      <font>
        <color rgb="FF9C0006"/>
      </font>
      <fill>
        <patternFill>
          <bgColor rgb="FFFFC7CE"/>
        </patternFill>
      </fill>
    </dxf>
    <dxf>
      <fill>
        <patternFill>
          <bgColor theme="9" tint="0.59996337778862885"/>
        </patternFill>
      </fill>
    </dxf>
    <dxf>
      <fill>
        <patternFill>
          <bgColor theme="9" tint="0.59996337778862885"/>
        </patternFill>
      </fill>
    </dxf>
    <dxf>
      <font>
        <color theme="9"/>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rgb="FF9C0006"/>
      </font>
      <fill>
        <patternFill>
          <bgColor rgb="FFFFC7CE"/>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ill>
        <patternFill>
          <bgColor theme="9" tint="0.59996337778862885"/>
        </patternFill>
      </fill>
    </dxf>
    <dxf>
      <font>
        <color rgb="FFFF0000"/>
      </font>
    </dxf>
    <dxf>
      <font>
        <color rgb="FFFF0000"/>
      </font>
    </dxf>
    <dxf>
      <font>
        <color rgb="FFFF0000"/>
      </font>
      <fill>
        <patternFill>
          <bgColor theme="9" tint="0.59996337778862885"/>
        </patternFill>
      </fill>
    </dxf>
    <dxf>
      <fill>
        <patternFill>
          <bgColor theme="9" tint="0.59996337778862885"/>
        </patternFill>
      </fill>
    </dxf>
    <dxf>
      <font>
        <color rgb="FFFF0000"/>
      </font>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s>
  <tableStyles count="0" defaultTableStyle="TableStyleMedium2" defaultPivotStyle="PivotStyleLight16"/>
  <colors>
    <mruColors>
      <color rgb="FFD4F4EC"/>
      <color rgb="FFAAE1EC"/>
      <color rgb="FF1E7482"/>
      <color rgb="FFA2E8D7"/>
      <color rgb="FFCCFFFF"/>
      <color rgb="FFD6F1F6"/>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47623</xdr:colOff>
      <xdr:row>6</xdr:row>
      <xdr:rowOff>50376</xdr:rowOff>
    </xdr:from>
    <xdr:to>
      <xdr:col>17</xdr:col>
      <xdr:colOff>102870</xdr:colOff>
      <xdr:row>9</xdr:row>
      <xdr:rowOff>142874</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6610348" y="1355301"/>
          <a:ext cx="10399397" cy="83544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D51</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lv-LV" sz="1100" b="0" i="1" u="none" strike="noStrike">
              <a:solidFill>
                <a:schemeClr val="dk1"/>
              </a:solidFill>
              <a:effectLst/>
              <a:latin typeface="+mn-lt"/>
              <a:ea typeface="+mn-ea"/>
              <a:cs typeface="+mn-cs"/>
            </a:rPr>
            <a:t>.</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39</xdr:row>
      <xdr:rowOff>0</xdr:rowOff>
    </xdr:from>
    <xdr:to>
      <xdr:col>4</xdr:col>
      <xdr:colOff>401955</xdr:colOff>
      <xdr:row>39</xdr:row>
      <xdr:rowOff>209550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800099</xdr:colOff>
      <xdr:row>27</xdr:row>
      <xdr:rowOff>15240</xdr:rowOff>
    </xdr:from>
    <xdr:to>
      <xdr:col>8</xdr:col>
      <xdr:colOff>28574</xdr:colOff>
      <xdr:row>28</xdr:row>
      <xdr:rowOff>154517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00099" y="4120515"/>
          <a:ext cx="10925175" cy="31072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lv-LV" sz="1100" b="0" i="1" u="none" strike="noStrike">
              <a:solidFill>
                <a:schemeClr val="dk1"/>
              </a:solidFill>
              <a:effectLst/>
              <a:latin typeface="+mn-lt"/>
              <a:ea typeface="+mn-ea"/>
              <a:cs typeface="+mn-cs"/>
            </a:rPr>
            <a:t>Nepieciešams</a:t>
          </a:r>
          <a:r>
            <a:rPr lang="lv-LV" sz="1100" b="0" i="1" u="none" strike="noStrike" baseline="0">
              <a:solidFill>
                <a:schemeClr val="dk1"/>
              </a:solidFill>
              <a:effectLst/>
              <a:latin typeface="+mn-lt"/>
              <a:ea typeface="+mn-ea"/>
              <a:cs typeface="+mn-cs"/>
            </a:rPr>
            <a:t> manuāli aizpildīt pašvaldības finansējuma saņemšanas grafiku atbilstoši pašvaldības saistošajos noteikumos ietvertajai atbalsta piešķiršanas kārtībai.</a:t>
          </a:r>
          <a:endParaRPr lang="en-GB" sz="1100" i="1"/>
        </a:p>
      </xdr:txBody>
    </xdr:sp>
    <xdr:clientData/>
  </xdr:twoCellAnchor>
  <xdr:twoCellAnchor>
    <xdr:from>
      <xdr:col>3</xdr:col>
      <xdr:colOff>0</xdr:colOff>
      <xdr:row>12</xdr:row>
      <xdr:rowOff>85725</xdr:rowOff>
    </xdr:from>
    <xdr:to>
      <xdr:col>13</xdr:col>
      <xdr:colOff>0</xdr:colOff>
      <xdr:row>15</xdr:row>
      <xdr:rowOff>339090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6238875" y="3314700"/>
          <a:ext cx="9448800" cy="93916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p>
        <a:p>
          <a:pPr algn="l"/>
          <a:r>
            <a:rPr lang="lv-LV" sz="900" i="1" baseline="0">
              <a:solidFill>
                <a:sysClr val="windowText" lastClr="000000"/>
              </a:solidFill>
            </a:rPr>
            <a:t>2. Data =&gt; What-if Analyis =&gt; Goal seek</a:t>
          </a:r>
        </a:p>
        <a:p>
          <a:pPr algn="l"/>
          <a:r>
            <a:rPr lang="lv-LV" sz="900" i="1" baseline="0">
              <a:solidFill>
                <a:sysClr val="windowText" lastClr="000000"/>
              </a:solidFill>
            </a:rPr>
            <a:t>3. Set cell =&gt; C15; To value =&gt; absoluta vērtībā, kā ir C16 šūnā; By changing cell =&gt; C18</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max pašvaldības atbalsts un kompensācija (kapitāla atlaide), kas ir atbilstoša (vienāda) ar saprātigu peļņu.</a:t>
          </a:r>
        </a:p>
        <a:p>
          <a:pPr algn="l"/>
          <a:endParaRPr lang="lv-LV" sz="900" i="1" baseline="0">
            <a:solidFill>
              <a:sysClr val="windowText" lastClr="000000"/>
            </a:solidFill>
          </a:endParaRPr>
        </a:p>
      </xdr:txBody>
    </xdr:sp>
    <xdr:clientData/>
  </xdr:twoCellAnchor>
  <xdr:twoCellAnchor>
    <xdr:from>
      <xdr:col>2</xdr:col>
      <xdr:colOff>923925</xdr:colOff>
      <xdr:row>33</xdr:row>
      <xdr:rowOff>53340</xdr:rowOff>
    </xdr:from>
    <xdr:to>
      <xdr:col>12</xdr:col>
      <xdr:colOff>582930</xdr:colOff>
      <xdr:row>37</xdr:row>
      <xdr:rowOff>38100</xdr:rowOff>
    </xdr:to>
    <xdr:sp macro="" textlink="">
      <xdr:nvSpPr>
        <xdr:cNvPr id="4" name="Rectangle 3">
          <a:extLst>
            <a:ext uri="{FF2B5EF4-FFF2-40B4-BE49-F238E27FC236}">
              <a16:creationId xmlns:a16="http://schemas.microsoft.com/office/drawing/2014/main" id="{00000000-0008-0000-0A00-000004000000}"/>
            </a:ext>
          </a:extLst>
        </xdr:cNvPr>
        <xdr:cNvSpPr/>
      </xdr:nvSpPr>
      <xdr:spPr>
        <a:xfrm>
          <a:off x="6153150" y="9187815"/>
          <a:ext cx="9450705" cy="67056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900" b="1" i="1" baseline="0">
              <a:solidFill>
                <a:sysClr val="windowText" lastClr="000000"/>
              </a:solidFill>
            </a:rPr>
            <a:t>Gadījumā, ja vērtības šūnās D31:K31 iekrāsojas sarkanas, maksimālais iespējamais pašvaldības līdzfinansējums, ko varētu piešķirt attīstītāja peļņas pielāgošanai saprātīgai peļņai, ir augstāka nekā norādītās kopējās izmaksas, ko paredzēts finansēt ar pašvaldības finansējumu. Šādā gadījumā nepieciešams šūnā C18 līdzfinansējuma apjomu nomainīt uz finansēto izmaksu apjomu.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bernsone001\Download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Cos-IV"/>
      <sheetName val="Data"/>
      <sheetName val="Econ Data"/>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Q-MarketData"/>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s>
    <sheetDataSet>
      <sheetData sheetId="0">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E7482"/>
    <pageSetUpPr fitToPage="1"/>
  </sheetPr>
  <dimension ref="A1:XFC31"/>
  <sheetViews>
    <sheetView showGridLines="0" tabSelected="1" zoomScale="80" zoomScaleNormal="80" workbookViewId="0">
      <selection activeCell="G16" sqref="G16:L18"/>
    </sheetView>
  </sheetViews>
  <sheetFormatPr defaultColWidth="0" defaultRowHeight="12.5" zeroHeight="1" x14ac:dyDescent="0.25"/>
  <cols>
    <col min="1" max="1" width="0.83203125" style="1" customWidth="1"/>
    <col min="2" max="2" width="9" style="1" customWidth="1"/>
    <col min="3" max="3" width="16.33203125" style="1" customWidth="1"/>
    <col min="4" max="4" width="9" style="1" customWidth="1"/>
    <col min="5" max="5" width="6.58203125" style="1" customWidth="1"/>
    <col min="6" max="6" width="9.58203125" style="1" customWidth="1"/>
    <col min="7" max="13" width="9" style="1" customWidth="1"/>
    <col min="14" max="14" width="0.9140625" style="1" customWidth="1"/>
    <col min="15" max="16382" width="0" style="1" hidden="1"/>
    <col min="16383" max="16383" width="0.9140625" style="1" hidden="1"/>
    <col min="16384" max="16384" width="0.6640625" style="1" hidden="1"/>
  </cols>
  <sheetData>
    <row r="1" spans="1:14" s="2" customFormat="1" ht="5" customHeight="1" x14ac:dyDescent="0.6">
      <c r="A1" s="89"/>
      <c r="B1" s="88"/>
      <c r="C1" s="88"/>
      <c r="D1" s="88"/>
      <c r="E1" s="87"/>
      <c r="F1" s="87"/>
      <c r="G1" s="87"/>
      <c r="H1" s="87"/>
      <c r="I1" s="87"/>
      <c r="J1" s="87"/>
      <c r="K1" s="87"/>
      <c r="L1" s="87"/>
      <c r="M1" s="88"/>
      <c r="N1" s="88"/>
    </row>
    <row r="2" spans="1:14" s="2" customFormat="1" ht="28" x14ac:dyDescent="0.6">
      <c r="A2" s="89"/>
      <c r="E2" s="97"/>
      <c r="F2" s="97"/>
      <c r="G2" s="97"/>
      <c r="H2" s="97"/>
      <c r="I2" s="97"/>
      <c r="J2" s="97"/>
      <c r="K2" s="97"/>
      <c r="L2" s="97"/>
      <c r="N2" s="88"/>
    </row>
    <row r="3" spans="1:14" s="2" customFormat="1" ht="28" x14ac:dyDescent="0.6">
      <c r="A3" s="89"/>
      <c r="E3" s="97"/>
      <c r="F3" s="97"/>
      <c r="G3" s="97"/>
      <c r="H3" s="97"/>
      <c r="I3" s="97"/>
      <c r="J3" s="97"/>
      <c r="K3" s="97"/>
      <c r="L3" s="97"/>
      <c r="N3" s="88"/>
    </row>
    <row r="4" spans="1:14" s="2" customFormat="1" ht="28" x14ac:dyDescent="0.6">
      <c r="A4" s="89"/>
      <c r="E4" s="97"/>
      <c r="F4" s="97"/>
      <c r="G4" s="97"/>
      <c r="H4" s="97"/>
      <c r="I4" s="97"/>
      <c r="J4" s="97"/>
      <c r="K4" s="97"/>
      <c r="L4" s="97"/>
      <c r="N4" s="88"/>
    </row>
    <row r="5" spans="1:14" ht="32.5" customHeight="1" x14ac:dyDescent="0.6">
      <c r="A5" s="90"/>
      <c r="B5" s="338" t="s">
        <v>0</v>
      </c>
      <c r="C5" s="338"/>
      <c r="D5" s="338"/>
      <c r="E5" s="338"/>
      <c r="F5" s="338"/>
      <c r="G5" s="338"/>
      <c r="H5" s="338"/>
      <c r="I5" s="338"/>
      <c r="J5" s="338"/>
      <c r="K5" s="338"/>
      <c r="L5" s="338"/>
      <c r="M5" s="338"/>
      <c r="N5" s="86"/>
    </row>
    <row r="6" spans="1:14" x14ac:dyDescent="0.25">
      <c r="A6" s="90"/>
      <c r="B6" s="98"/>
      <c r="C6" s="98"/>
      <c r="D6" s="98"/>
      <c r="E6" s="98"/>
      <c r="F6" s="98"/>
      <c r="G6" s="98"/>
      <c r="H6" s="98"/>
      <c r="I6" s="98"/>
      <c r="N6" s="86"/>
    </row>
    <row r="7" spans="1:14" s="3" customFormat="1" ht="35.5" customHeight="1" x14ac:dyDescent="0.4">
      <c r="A7" s="91"/>
      <c r="B7" s="99"/>
      <c r="C7" s="340" t="s">
        <v>1</v>
      </c>
      <c r="D7" s="340"/>
      <c r="E7" s="340"/>
      <c r="F7" s="340"/>
      <c r="G7" s="340"/>
      <c r="H7" s="340"/>
      <c r="I7" s="340"/>
      <c r="J7" s="340"/>
      <c r="K7" s="340"/>
      <c r="L7" s="340"/>
      <c r="N7" s="93"/>
    </row>
    <row r="8" spans="1:14" s="4" customFormat="1" ht="17.5" x14ac:dyDescent="0.35">
      <c r="A8" s="92"/>
      <c r="B8" s="100"/>
      <c r="C8" s="100"/>
      <c r="N8" s="94"/>
    </row>
    <row r="9" spans="1:14" s="4" customFormat="1" ht="15.5" x14ac:dyDescent="0.35">
      <c r="A9" s="92"/>
      <c r="N9" s="94"/>
    </row>
    <row r="10" spans="1:14" s="4" customFormat="1" ht="15.5" x14ac:dyDescent="0.35">
      <c r="A10" s="92"/>
      <c r="N10" s="94"/>
    </row>
    <row r="11" spans="1:14" s="4" customFormat="1" ht="17.5" x14ac:dyDescent="0.35">
      <c r="A11" s="92"/>
      <c r="B11" s="100"/>
      <c r="N11" s="94"/>
    </row>
    <row r="12" spans="1:14" s="4" customFormat="1" ht="15.5" x14ac:dyDescent="0.35">
      <c r="A12" s="92"/>
      <c r="N12" s="94"/>
    </row>
    <row r="13" spans="1:14" s="4" customFormat="1" ht="15.5" x14ac:dyDescent="0.35">
      <c r="A13" s="92"/>
      <c r="E13" s="101"/>
      <c r="N13" s="94"/>
    </row>
    <row r="14" spans="1:14" s="4" customFormat="1" ht="15.5" x14ac:dyDescent="0.35">
      <c r="A14" s="92"/>
      <c r="L14" s="102"/>
      <c r="N14" s="94"/>
    </row>
    <row r="15" spans="1:14" s="4" customFormat="1" ht="15.5" x14ac:dyDescent="0.35">
      <c r="A15" s="92"/>
      <c r="N15" s="94"/>
    </row>
    <row r="16" spans="1:14" s="4" customFormat="1" ht="17.5" customHeight="1" x14ac:dyDescent="0.35">
      <c r="A16" s="92"/>
      <c r="B16" s="103"/>
      <c r="C16" s="342" t="s">
        <v>179</v>
      </c>
      <c r="D16" s="342"/>
      <c r="E16" s="342"/>
      <c r="F16" s="342"/>
      <c r="G16" s="339"/>
      <c r="H16" s="339"/>
      <c r="I16" s="339"/>
      <c r="J16" s="339"/>
      <c r="K16" s="339"/>
      <c r="L16" s="339"/>
      <c r="N16" s="94"/>
    </row>
    <row r="17" spans="1:14" s="5" customFormat="1" ht="17.5" customHeight="1" x14ac:dyDescent="0.35">
      <c r="A17" s="96"/>
      <c r="B17" s="103"/>
      <c r="C17" s="342"/>
      <c r="D17" s="342"/>
      <c r="E17" s="342"/>
      <c r="F17" s="342"/>
      <c r="G17" s="339"/>
      <c r="H17" s="339"/>
      <c r="I17" s="339"/>
      <c r="J17" s="339"/>
      <c r="K17" s="339"/>
      <c r="L17" s="339"/>
      <c r="N17" s="95"/>
    </row>
    <row r="18" spans="1:14" s="4" customFormat="1" ht="17.5" customHeight="1" x14ac:dyDescent="0.35">
      <c r="A18" s="92"/>
      <c r="B18" s="103"/>
      <c r="C18" s="342"/>
      <c r="D18" s="342"/>
      <c r="E18" s="342"/>
      <c r="F18" s="342"/>
      <c r="G18" s="339"/>
      <c r="H18" s="339"/>
      <c r="I18" s="339"/>
      <c r="J18" s="339"/>
      <c r="K18" s="339"/>
      <c r="L18" s="339"/>
      <c r="N18" s="94"/>
    </row>
    <row r="19" spans="1:14" s="4" customFormat="1" ht="17.5" x14ac:dyDescent="0.35">
      <c r="A19" s="92"/>
      <c r="B19" s="100"/>
      <c r="C19" s="100"/>
      <c r="N19" s="94"/>
    </row>
    <row r="20" spans="1:14" ht="25.25" customHeight="1" x14ac:dyDescent="0.25">
      <c r="A20" s="90"/>
      <c r="B20" s="103"/>
      <c r="C20" s="103" t="s">
        <v>182</v>
      </c>
      <c r="G20" s="339"/>
      <c r="H20" s="339"/>
      <c r="I20" s="339"/>
      <c r="J20" s="339"/>
      <c r="K20" s="339"/>
      <c r="L20" s="339"/>
      <c r="N20" s="86"/>
    </row>
    <row r="21" spans="1:14" s="4" customFormat="1" ht="17.5" x14ac:dyDescent="0.35">
      <c r="A21" s="92"/>
      <c r="B21" s="100"/>
      <c r="C21" s="100"/>
      <c r="N21" s="94"/>
    </row>
    <row r="22" spans="1:14" ht="30.5" customHeight="1" x14ac:dyDescent="0.25">
      <c r="A22" s="90"/>
      <c r="B22" s="104"/>
      <c r="C22" s="341" t="s">
        <v>180</v>
      </c>
      <c r="D22" s="341"/>
      <c r="E22" s="341"/>
      <c r="F22" s="341"/>
      <c r="G22" s="339"/>
      <c r="H22" s="339"/>
      <c r="I22" s="339"/>
      <c r="J22" s="339"/>
      <c r="K22" s="339"/>
      <c r="L22" s="339"/>
      <c r="N22" s="86"/>
    </row>
    <row r="23" spans="1:14" ht="17.5" x14ac:dyDescent="0.35">
      <c r="A23" s="90"/>
      <c r="B23" s="100"/>
      <c r="C23" s="100"/>
      <c r="N23" s="86"/>
    </row>
    <row r="24" spans="1:14" ht="25.25" customHeight="1" x14ac:dyDescent="0.25">
      <c r="A24" s="90"/>
      <c r="B24" s="103"/>
      <c r="C24" s="103" t="s">
        <v>181</v>
      </c>
      <c r="G24" s="339"/>
      <c r="H24" s="339"/>
      <c r="I24" s="339"/>
      <c r="J24" s="339"/>
      <c r="K24" s="339"/>
      <c r="L24" s="339"/>
      <c r="N24" s="86"/>
    </row>
    <row r="25" spans="1:14" ht="15.5" x14ac:dyDescent="0.35">
      <c r="A25" s="94"/>
      <c r="B25" s="4"/>
      <c r="C25" s="4"/>
      <c r="D25" s="4"/>
      <c r="E25" s="4"/>
      <c r="F25" s="4"/>
      <c r="G25" s="4"/>
      <c r="H25" s="4"/>
      <c r="I25" s="4"/>
      <c r="J25" s="4"/>
      <c r="K25" s="4"/>
      <c r="L25" s="4"/>
      <c r="M25" s="4"/>
      <c r="N25" s="94"/>
    </row>
    <row r="26" spans="1:14" ht="15.5" x14ac:dyDescent="0.35">
      <c r="A26" s="86"/>
      <c r="M26" s="4"/>
      <c r="N26" s="94"/>
    </row>
    <row r="27" spans="1:14" ht="15.5" x14ac:dyDescent="0.35">
      <c r="A27" s="86"/>
      <c r="M27" s="5"/>
      <c r="N27" s="95"/>
    </row>
    <row r="28" spans="1:14" x14ac:dyDescent="0.25">
      <c r="A28" s="86"/>
      <c r="N28" s="86"/>
    </row>
    <row r="29" spans="1:14" ht="4.5" customHeight="1" x14ac:dyDescent="0.25">
      <c r="A29" s="86"/>
      <c r="B29" s="86"/>
      <c r="C29" s="86"/>
      <c r="D29" s="86"/>
      <c r="E29" s="86"/>
      <c r="F29" s="86"/>
      <c r="G29" s="86"/>
      <c r="H29" s="86"/>
      <c r="I29" s="86"/>
      <c r="J29" s="86"/>
      <c r="K29" s="86"/>
      <c r="L29" s="86"/>
      <c r="M29" s="86"/>
      <c r="N29" s="86"/>
    </row>
    <row r="30" spans="1:14" x14ac:dyDescent="0.25"/>
    <row r="31" spans="1:14" x14ac:dyDescent="0.25"/>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D41"/>
  <sheetViews>
    <sheetView showGridLines="0" zoomScale="90" zoomScaleNormal="90" workbookViewId="0">
      <selection activeCell="C35" sqref="C35"/>
    </sheetView>
  </sheetViews>
  <sheetFormatPr defaultColWidth="0" defaultRowHeight="12.5" zeroHeight="1" x14ac:dyDescent="0.25"/>
  <cols>
    <col min="1" max="1" width="2.58203125" style="6" customWidth="1"/>
    <col min="2" max="2" width="53.4140625" style="37" customWidth="1"/>
    <col min="3" max="4" width="10.58203125" style="146" customWidth="1"/>
    <col min="5" max="5" width="10.08203125" style="146" bestFit="1" customWidth="1"/>
    <col min="6" max="9" width="9.58203125" style="146" customWidth="1"/>
    <col min="10" max="30" width="10.08203125" style="146" bestFit="1" customWidth="1"/>
    <col min="31" max="52" width="9.58203125" style="146" customWidth="1"/>
    <col min="53" max="53" width="15.4140625" style="6" customWidth="1"/>
    <col min="54" max="212" width="0" style="6" hidden="1" customWidth="1"/>
    <col min="213" max="16384" width="8.6640625" style="6" hidden="1"/>
  </cols>
  <sheetData>
    <row r="1" spans="1:212" ht="20" customHeight="1" x14ac:dyDescent="0.25"/>
    <row r="2" spans="1:212" ht="12.5" customHeight="1" x14ac:dyDescent="0.25">
      <c r="B2" s="162"/>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row>
    <row r="3" spans="1:212" ht="20" customHeight="1" x14ac:dyDescent="0.4">
      <c r="B3" s="147" t="s">
        <v>183</v>
      </c>
      <c r="C3" s="37"/>
      <c r="D3" s="37"/>
      <c r="E3" s="163"/>
      <c r="F3" s="163"/>
      <c r="G3" s="163"/>
      <c r="H3" s="163"/>
      <c r="I3" s="16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row>
    <row r="4" spans="1:212" ht="12.5" customHeight="1" x14ac:dyDescent="0.25">
      <c r="B4" s="162"/>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row>
    <row r="5" spans="1:212" s="21" customFormat="1" ht="20" customHeight="1" x14ac:dyDescent="0.3">
      <c r="B5" s="151"/>
      <c r="C5" s="164">
        <v>1</v>
      </c>
      <c r="D5" s="164">
        <v>2</v>
      </c>
      <c r="E5" s="164">
        <v>3</v>
      </c>
      <c r="F5" s="164">
        <v>4</v>
      </c>
      <c r="G5" s="164">
        <v>5</v>
      </c>
      <c r="H5" s="164">
        <v>6</v>
      </c>
      <c r="I5" s="164">
        <v>7</v>
      </c>
      <c r="J5" s="164">
        <v>8</v>
      </c>
      <c r="K5" s="164">
        <v>9</v>
      </c>
      <c r="L5" s="164">
        <v>10</v>
      </c>
      <c r="M5" s="164">
        <v>11</v>
      </c>
      <c r="N5" s="164">
        <v>12</v>
      </c>
      <c r="O5" s="164">
        <v>13</v>
      </c>
      <c r="P5" s="164">
        <v>14</v>
      </c>
      <c r="Q5" s="164">
        <v>15</v>
      </c>
      <c r="R5" s="164">
        <v>16</v>
      </c>
      <c r="S5" s="164">
        <v>17</v>
      </c>
      <c r="T5" s="164">
        <v>18</v>
      </c>
      <c r="U5" s="164">
        <v>19</v>
      </c>
      <c r="V5" s="164">
        <v>20</v>
      </c>
      <c r="W5" s="164">
        <v>21</v>
      </c>
      <c r="X5" s="164">
        <v>22</v>
      </c>
      <c r="Y5" s="164">
        <v>23</v>
      </c>
      <c r="Z5" s="164">
        <v>24</v>
      </c>
      <c r="AA5" s="164">
        <v>25</v>
      </c>
      <c r="AB5" s="164">
        <v>26</v>
      </c>
      <c r="AC5" s="164">
        <v>27</v>
      </c>
      <c r="AD5" s="164">
        <v>28</v>
      </c>
      <c r="AE5" s="164">
        <v>29</v>
      </c>
      <c r="AF5" s="164">
        <v>30</v>
      </c>
      <c r="AG5" s="164">
        <v>31</v>
      </c>
      <c r="AH5" s="164">
        <v>32</v>
      </c>
      <c r="AI5" s="164">
        <v>33</v>
      </c>
      <c r="AJ5" s="164">
        <v>34</v>
      </c>
      <c r="AK5" s="164">
        <v>35</v>
      </c>
      <c r="AL5" s="164">
        <v>36</v>
      </c>
      <c r="AM5" s="164">
        <v>37</v>
      </c>
      <c r="AN5" s="164">
        <v>38</v>
      </c>
      <c r="AO5" s="164">
        <v>39</v>
      </c>
      <c r="AP5" s="164">
        <v>40</v>
      </c>
      <c r="AQ5" s="164">
        <v>41</v>
      </c>
      <c r="AR5" s="164">
        <v>42</v>
      </c>
      <c r="AS5" s="164">
        <v>43</v>
      </c>
      <c r="AT5" s="164">
        <v>44</v>
      </c>
      <c r="AU5" s="164">
        <v>45</v>
      </c>
      <c r="AV5" s="164">
        <v>46</v>
      </c>
      <c r="AW5" s="164">
        <v>47</v>
      </c>
      <c r="AX5" s="164">
        <v>48</v>
      </c>
      <c r="AY5" s="164">
        <v>49</v>
      </c>
      <c r="AZ5" s="164">
        <v>50</v>
      </c>
      <c r="BA5" s="22"/>
      <c r="BB5" s="22"/>
      <c r="BC5" s="22"/>
      <c r="BD5" s="22"/>
      <c r="BE5" s="22"/>
      <c r="BF5" s="22"/>
    </row>
    <row r="6" spans="1:212" ht="15.5" customHeight="1" x14ac:dyDescent="0.25">
      <c r="B6" s="165" t="s">
        <v>35</v>
      </c>
      <c r="C6" s="62">
        <f t="shared" ref="C6:AZ6" si="0">C7</f>
        <v>0</v>
      </c>
      <c r="D6" s="62">
        <f t="shared" si="0"/>
        <v>0</v>
      </c>
      <c r="E6" s="62">
        <f t="shared" si="0"/>
        <v>0</v>
      </c>
      <c r="F6" s="62">
        <f t="shared" si="0"/>
        <v>0</v>
      </c>
      <c r="G6" s="62">
        <f t="shared" si="0"/>
        <v>0</v>
      </c>
      <c r="H6" s="62">
        <f t="shared" si="0"/>
        <v>0</v>
      </c>
      <c r="I6" s="62">
        <f t="shared" si="0"/>
        <v>0</v>
      </c>
      <c r="J6" s="62">
        <f t="shared" si="0"/>
        <v>0</v>
      </c>
      <c r="K6" s="62">
        <f t="shared" si="0"/>
        <v>0</v>
      </c>
      <c r="L6" s="62">
        <f t="shared" si="0"/>
        <v>0</v>
      </c>
      <c r="M6" s="62">
        <f t="shared" si="0"/>
        <v>0</v>
      </c>
      <c r="N6" s="62">
        <f t="shared" si="0"/>
        <v>0</v>
      </c>
      <c r="O6" s="62">
        <f t="shared" si="0"/>
        <v>0</v>
      </c>
      <c r="P6" s="62">
        <f t="shared" si="0"/>
        <v>0</v>
      </c>
      <c r="Q6" s="62">
        <f t="shared" si="0"/>
        <v>0</v>
      </c>
      <c r="R6" s="62">
        <f t="shared" si="0"/>
        <v>0</v>
      </c>
      <c r="S6" s="62">
        <f t="shared" si="0"/>
        <v>0</v>
      </c>
      <c r="T6" s="62">
        <f t="shared" si="0"/>
        <v>0</v>
      </c>
      <c r="U6" s="62">
        <f t="shared" si="0"/>
        <v>0</v>
      </c>
      <c r="V6" s="62">
        <f t="shared" si="0"/>
        <v>0</v>
      </c>
      <c r="W6" s="62">
        <f t="shared" si="0"/>
        <v>0</v>
      </c>
      <c r="X6" s="62">
        <f t="shared" si="0"/>
        <v>0</v>
      </c>
      <c r="Y6" s="62">
        <f t="shared" si="0"/>
        <v>0</v>
      </c>
      <c r="Z6" s="62">
        <f t="shared" si="0"/>
        <v>0</v>
      </c>
      <c r="AA6" s="62">
        <f t="shared" si="0"/>
        <v>0</v>
      </c>
      <c r="AB6" s="62">
        <f t="shared" si="0"/>
        <v>0</v>
      </c>
      <c r="AC6" s="62">
        <f t="shared" si="0"/>
        <v>0</v>
      </c>
      <c r="AD6" s="62">
        <f t="shared" si="0"/>
        <v>0</v>
      </c>
      <c r="AE6" s="62">
        <f t="shared" si="0"/>
        <v>0</v>
      </c>
      <c r="AF6" s="62">
        <f t="shared" si="0"/>
        <v>0</v>
      </c>
      <c r="AG6" s="62">
        <f t="shared" si="0"/>
        <v>0</v>
      </c>
      <c r="AH6" s="62">
        <f t="shared" si="0"/>
        <v>0</v>
      </c>
      <c r="AI6" s="62">
        <f t="shared" si="0"/>
        <v>0</v>
      </c>
      <c r="AJ6" s="62">
        <f t="shared" si="0"/>
        <v>0</v>
      </c>
      <c r="AK6" s="62">
        <f t="shared" si="0"/>
        <v>0</v>
      </c>
      <c r="AL6" s="62">
        <f t="shared" si="0"/>
        <v>0</v>
      </c>
      <c r="AM6" s="62">
        <f t="shared" si="0"/>
        <v>0</v>
      </c>
      <c r="AN6" s="62">
        <f t="shared" si="0"/>
        <v>0</v>
      </c>
      <c r="AO6" s="62">
        <f t="shared" si="0"/>
        <v>0</v>
      </c>
      <c r="AP6" s="62">
        <f t="shared" si="0"/>
        <v>0</v>
      </c>
      <c r="AQ6" s="62">
        <f t="shared" si="0"/>
        <v>0</v>
      </c>
      <c r="AR6" s="62">
        <f t="shared" si="0"/>
        <v>0</v>
      </c>
      <c r="AS6" s="62">
        <f t="shared" si="0"/>
        <v>0</v>
      </c>
      <c r="AT6" s="62">
        <f t="shared" si="0"/>
        <v>0</v>
      </c>
      <c r="AU6" s="62">
        <f t="shared" si="0"/>
        <v>0</v>
      </c>
      <c r="AV6" s="62">
        <f t="shared" si="0"/>
        <v>0</v>
      </c>
      <c r="AW6" s="62">
        <f t="shared" si="0"/>
        <v>0</v>
      </c>
      <c r="AX6" s="62">
        <f t="shared" si="0"/>
        <v>0</v>
      </c>
      <c r="AY6" s="62">
        <f t="shared" si="0"/>
        <v>0</v>
      </c>
      <c r="AZ6" s="62">
        <f t="shared" si="0"/>
        <v>0</v>
      </c>
    </row>
    <row r="7" spans="1:212" s="23" customFormat="1" ht="15.5" customHeight="1" x14ac:dyDescent="0.25">
      <c r="B7" s="53" t="s">
        <v>12</v>
      </c>
      <c r="C7" s="63">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63">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63">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63">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63">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63">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63">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63">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63">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63">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63">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63">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63">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63">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63">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63">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63">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63">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63">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63">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63">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63">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63">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63">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63">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63">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63">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63">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63">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63">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63">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63">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63">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63">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63">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63">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63">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63">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63">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63">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63">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63">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63">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63">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63">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63">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63">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63">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63">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63">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24"/>
    </row>
    <row r="8" spans="1:212" s="23" customFormat="1" ht="15.5" customHeight="1" x14ac:dyDescent="0.25">
      <c r="B8" s="166" t="s">
        <v>36</v>
      </c>
      <c r="C8" s="62">
        <f t="shared" ref="C8:AZ8" si="1">SUM(C9:C11)</f>
        <v>0</v>
      </c>
      <c r="D8" s="62" t="e">
        <f t="shared" si="1"/>
        <v>#VALUE!</v>
      </c>
      <c r="E8" s="62" t="e">
        <f t="shared" si="1"/>
        <v>#VALUE!</v>
      </c>
      <c r="F8" s="62" t="e">
        <f t="shared" si="1"/>
        <v>#VALUE!</v>
      </c>
      <c r="G8" s="62" t="e">
        <f t="shared" si="1"/>
        <v>#VALUE!</v>
      </c>
      <c r="H8" s="62" t="e">
        <f t="shared" si="1"/>
        <v>#VALUE!</v>
      </c>
      <c r="I8" s="62" t="e">
        <f t="shared" si="1"/>
        <v>#VALUE!</v>
      </c>
      <c r="J8" s="62" t="e">
        <f t="shared" si="1"/>
        <v>#VALUE!</v>
      </c>
      <c r="K8" s="62" t="e">
        <f t="shared" si="1"/>
        <v>#VALUE!</v>
      </c>
      <c r="L8" s="62" t="e">
        <f t="shared" si="1"/>
        <v>#VALUE!</v>
      </c>
      <c r="M8" s="62" t="e">
        <f t="shared" si="1"/>
        <v>#VALUE!</v>
      </c>
      <c r="N8" s="62" t="e">
        <f t="shared" si="1"/>
        <v>#VALUE!</v>
      </c>
      <c r="O8" s="62" t="e">
        <f t="shared" si="1"/>
        <v>#VALUE!</v>
      </c>
      <c r="P8" s="62" t="e">
        <f t="shared" si="1"/>
        <v>#VALUE!</v>
      </c>
      <c r="Q8" s="62" t="e">
        <f t="shared" si="1"/>
        <v>#VALUE!</v>
      </c>
      <c r="R8" s="62" t="e">
        <f t="shared" si="1"/>
        <v>#VALUE!</v>
      </c>
      <c r="S8" s="62" t="e">
        <f t="shared" si="1"/>
        <v>#VALUE!</v>
      </c>
      <c r="T8" s="62" t="e">
        <f t="shared" si="1"/>
        <v>#VALUE!</v>
      </c>
      <c r="U8" s="62" t="e">
        <f t="shared" si="1"/>
        <v>#VALUE!</v>
      </c>
      <c r="V8" s="62" t="e">
        <f t="shared" si="1"/>
        <v>#VALUE!</v>
      </c>
      <c r="W8" s="62" t="e">
        <f t="shared" si="1"/>
        <v>#VALUE!</v>
      </c>
      <c r="X8" s="62" t="e">
        <f t="shared" si="1"/>
        <v>#VALUE!</v>
      </c>
      <c r="Y8" s="62" t="e">
        <f t="shared" si="1"/>
        <v>#VALUE!</v>
      </c>
      <c r="Z8" s="62" t="e">
        <f t="shared" si="1"/>
        <v>#VALUE!</v>
      </c>
      <c r="AA8" s="62" t="e">
        <f t="shared" si="1"/>
        <v>#VALUE!</v>
      </c>
      <c r="AB8" s="62" t="e">
        <f t="shared" si="1"/>
        <v>#VALUE!</v>
      </c>
      <c r="AC8" s="62" t="e">
        <f t="shared" si="1"/>
        <v>#VALUE!</v>
      </c>
      <c r="AD8" s="62" t="e">
        <f t="shared" si="1"/>
        <v>#VALUE!</v>
      </c>
      <c r="AE8" s="62" t="e">
        <f t="shared" si="1"/>
        <v>#VALUE!</v>
      </c>
      <c r="AF8" s="62" t="e">
        <f t="shared" si="1"/>
        <v>#VALUE!</v>
      </c>
      <c r="AG8" s="62" t="e">
        <f t="shared" si="1"/>
        <v>#VALUE!</v>
      </c>
      <c r="AH8" s="62" t="e">
        <f t="shared" si="1"/>
        <v>#VALUE!</v>
      </c>
      <c r="AI8" s="62" t="e">
        <f t="shared" si="1"/>
        <v>#VALUE!</v>
      </c>
      <c r="AJ8" s="62" t="e">
        <f t="shared" si="1"/>
        <v>#VALUE!</v>
      </c>
      <c r="AK8" s="62" t="e">
        <f t="shared" si="1"/>
        <v>#VALUE!</v>
      </c>
      <c r="AL8" s="62" t="e">
        <f t="shared" si="1"/>
        <v>#VALUE!</v>
      </c>
      <c r="AM8" s="62" t="e">
        <f t="shared" si="1"/>
        <v>#VALUE!</v>
      </c>
      <c r="AN8" s="62" t="e">
        <f t="shared" si="1"/>
        <v>#VALUE!</v>
      </c>
      <c r="AO8" s="62" t="e">
        <f t="shared" si="1"/>
        <v>#VALUE!</v>
      </c>
      <c r="AP8" s="62">
        <f t="shared" si="1"/>
        <v>0</v>
      </c>
      <c r="AQ8" s="62">
        <f t="shared" si="1"/>
        <v>0</v>
      </c>
      <c r="AR8" s="62">
        <f t="shared" si="1"/>
        <v>0</v>
      </c>
      <c r="AS8" s="62">
        <f t="shared" si="1"/>
        <v>0</v>
      </c>
      <c r="AT8" s="62">
        <f t="shared" si="1"/>
        <v>0</v>
      </c>
      <c r="AU8" s="62">
        <f t="shared" si="1"/>
        <v>0</v>
      </c>
      <c r="AV8" s="62">
        <f t="shared" si="1"/>
        <v>0</v>
      </c>
      <c r="AW8" s="62">
        <f t="shared" si="1"/>
        <v>0</v>
      </c>
      <c r="AX8" s="62">
        <f t="shared" si="1"/>
        <v>0</v>
      </c>
      <c r="AY8" s="62">
        <f t="shared" si="1"/>
        <v>0</v>
      </c>
      <c r="AZ8" s="62">
        <f t="shared" si="1"/>
        <v>0</v>
      </c>
    </row>
    <row r="9" spans="1:212" s="23" customFormat="1" ht="15.5" customHeight="1" x14ac:dyDescent="0.25">
      <c r="B9" s="53" t="s">
        <v>31</v>
      </c>
      <c r="C9" s="63">
        <f>-('Izmaksu pieņēmumi'!$D$38*'Naudas plūsma'!C6)</f>
        <v>0</v>
      </c>
      <c r="D9" s="63">
        <f>-('Izmaksu pieņēmumi'!$D$38*'Naudas plūsma'!D6)</f>
        <v>0</v>
      </c>
      <c r="E9" s="63">
        <f>-('Izmaksu pieņēmumi'!$D$38*'Naudas plūsma'!E6)</f>
        <v>0</v>
      </c>
      <c r="F9" s="63">
        <f>-('Izmaksu pieņēmumi'!$D$38*'Naudas plūsma'!F6)</f>
        <v>0</v>
      </c>
      <c r="G9" s="63">
        <f>-('Izmaksu pieņēmumi'!$D$38*'Naudas plūsma'!G6)</f>
        <v>0</v>
      </c>
      <c r="H9" s="63">
        <f>-('Izmaksu pieņēmumi'!$D$38*'Naudas plūsma'!H6)</f>
        <v>0</v>
      </c>
      <c r="I9" s="63">
        <f>-('Izmaksu pieņēmumi'!$D$38*'Naudas plūsma'!I6)</f>
        <v>0</v>
      </c>
      <c r="J9" s="63">
        <f>-('Izmaksu pieņēmumi'!$D$38*'Naudas plūsma'!J6)</f>
        <v>0</v>
      </c>
      <c r="K9" s="63">
        <f>-('Izmaksu pieņēmumi'!$D$38*'Naudas plūsma'!K6)</f>
        <v>0</v>
      </c>
      <c r="L9" s="63">
        <f>-('Izmaksu pieņēmumi'!$D$38*'Naudas plūsma'!L6)</f>
        <v>0</v>
      </c>
      <c r="M9" s="63">
        <f>-('Izmaksu pieņēmumi'!$D$38*'Naudas plūsma'!M6)</f>
        <v>0</v>
      </c>
      <c r="N9" s="63">
        <f>-('Izmaksu pieņēmumi'!$D$38*'Naudas plūsma'!N6)</f>
        <v>0</v>
      </c>
      <c r="O9" s="63">
        <f>-('Izmaksu pieņēmumi'!$D$38*'Naudas plūsma'!O6)</f>
        <v>0</v>
      </c>
      <c r="P9" s="63">
        <f>-('Izmaksu pieņēmumi'!$D$38*'Naudas plūsma'!P6)</f>
        <v>0</v>
      </c>
      <c r="Q9" s="63">
        <f>-('Izmaksu pieņēmumi'!$D$38*'Naudas plūsma'!Q6)</f>
        <v>0</v>
      </c>
      <c r="R9" s="63">
        <f>-('Izmaksu pieņēmumi'!$D$38*'Naudas plūsma'!R6)</f>
        <v>0</v>
      </c>
      <c r="S9" s="63">
        <f>-('Izmaksu pieņēmumi'!$D$38*'Naudas plūsma'!S6)</f>
        <v>0</v>
      </c>
      <c r="T9" s="63">
        <f>-('Izmaksu pieņēmumi'!$D$38*'Naudas plūsma'!T6)</f>
        <v>0</v>
      </c>
      <c r="U9" s="63">
        <f>-('Izmaksu pieņēmumi'!$D$38*'Naudas plūsma'!U6)</f>
        <v>0</v>
      </c>
      <c r="V9" s="63">
        <f>-('Izmaksu pieņēmumi'!$D$38*'Naudas plūsma'!V6)</f>
        <v>0</v>
      </c>
      <c r="W9" s="63">
        <f>-('Izmaksu pieņēmumi'!$D$38*'Naudas plūsma'!W6)</f>
        <v>0</v>
      </c>
      <c r="X9" s="63">
        <f>-('Izmaksu pieņēmumi'!$D$38*'Naudas plūsma'!X6)</f>
        <v>0</v>
      </c>
      <c r="Y9" s="63">
        <f>-('Izmaksu pieņēmumi'!$D$38*'Naudas plūsma'!Y6)</f>
        <v>0</v>
      </c>
      <c r="Z9" s="63">
        <f>-('Izmaksu pieņēmumi'!$D$38*'Naudas plūsma'!Z6)</f>
        <v>0</v>
      </c>
      <c r="AA9" s="63">
        <f>-('Izmaksu pieņēmumi'!$D$38*'Naudas plūsma'!AA6)</f>
        <v>0</v>
      </c>
      <c r="AB9" s="63">
        <f>-('Izmaksu pieņēmumi'!$D$38*'Naudas plūsma'!AB6)</f>
        <v>0</v>
      </c>
      <c r="AC9" s="63">
        <f>-('Izmaksu pieņēmumi'!$D$38*'Naudas plūsma'!AC6)</f>
        <v>0</v>
      </c>
      <c r="AD9" s="63">
        <f>-('Izmaksu pieņēmumi'!$D$38*'Naudas plūsma'!AD6)</f>
        <v>0</v>
      </c>
      <c r="AE9" s="63">
        <f>-('Izmaksu pieņēmumi'!$D$38*'Naudas plūsma'!AE6)</f>
        <v>0</v>
      </c>
      <c r="AF9" s="63">
        <f>-('Izmaksu pieņēmumi'!$D$38*'Naudas plūsma'!AF6)</f>
        <v>0</v>
      </c>
      <c r="AG9" s="63">
        <f>-('Izmaksu pieņēmumi'!$D$38*'Naudas plūsma'!AG6)</f>
        <v>0</v>
      </c>
      <c r="AH9" s="63">
        <f>-('Izmaksu pieņēmumi'!$D$38*'Naudas plūsma'!AH6)</f>
        <v>0</v>
      </c>
      <c r="AI9" s="63">
        <f>-('Izmaksu pieņēmumi'!$D$38*'Naudas plūsma'!AI6)</f>
        <v>0</v>
      </c>
      <c r="AJ9" s="63">
        <f>-('Izmaksu pieņēmumi'!$D$38*'Naudas plūsma'!AJ6)</f>
        <v>0</v>
      </c>
      <c r="AK9" s="63">
        <f>-('Izmaksu pieņēmumi'!$D$38*'Naudas plūsma'!AK6)</f>
        <v>0</v>
      </c>
      <c r="AL9" s="63">
        <f>-('Izmaksu pieņēmumi'!$D$38*'Naudas plūsma'!AL6)</f>
        <v>0</v>
      </c>
      <c r="AM9" s="63">
        <f>-('Izmaksu pieņēmumi'!$D$38*'Naudas plūsma'!AM6)</f>
        <v>0</v>
      </c>
      <c r="AN9" s="63">
        <f>-('Izmaksu pieņēmumi'!$D$38*'Naudas plūsma'!AN6)</f>
        <v>0</v>
      </c>
      <c r="AO9" s="63">
        <f>-('Izmaksu pieņēmumi'!$D$38*'Naudas plūsma'!AO6)</f>
        <v>0</v>
      </c>
      <c r="AP9" s="63">
        <f>-('Izmaksu pieņēmumi'!$D$38*'Naudas plūsma'!AP6)</f>
        <v>0</v>
      </c>
      <c r="AQ9" s="63">
        <f>-('Izmaksu pieņēmumi'!$D$38*'Naudas plūsma'!AQ6)</f>
        <v>0</v>
      </c>
      <c r="AR9" s="63">
        <f>-('Izmaksu pieņēmumi'!$D$38*'Naudas plūsma'!AR6)</f>
        <v>0</v>
      </c>
      <c r="AS9" s="63">
        <f>-('Izmaksu pieņēmumi'!$D$38*'Naudas plūsma'!AS6)</f>
        <v>0</v>
      </c>
      <c r="AT9" s="63">
        <f>-('Izmaksu pieņēmumi'!$D$38*'Naudas plūsma'!AT6)</f>
        <v>0</v>
      </c>
      <c r="AU9" s="63">
        <f>-('Izmaksu pieņēmumi'!$D$38*'Naudas plūsma'!AU6)</f>
        <v>0</v>
      </c>
      <c r="AV9" s="63">
        <f>-('Izmaksu pieņēmumi'!$D$38*'Naudas plūsma'!AV6)</f>
        <v>0</v>
      </c>
      <c r="AW9" s="63">
        <f>-('Izmaksu pieņēmumi'!$D$38*'Naudas plūsma'!AW6)</f>
        <v>0</v>
      </c>
      <c r="AX9" s="63">
        <f>-('Izmaksu pieņēmumi'!$D$38*'Naudas plūsma'!AX6)</f>
        <v>0</v>
      </c>
      <c r="AY9" s="63">
        <f>-('Izmaksu pieņēmumi'!$D$38*'Naudas plūsma'!AY6)</f>
        <v>0</v>
      </c>
      <c r="AZ9" s="63">
        <f>-('Izmaksu pieņēmumi'!$D$38*'Naudas plūsma'!AZ6)</f>
        <v>0</v>
      </c>
    </row>
    <row r="10" spans="1:212" s="23" customFormat="1" ht="15.5" customHeight="1" x14ac:dyDescent="0.25">
      <c r="B10" s="53" t="s">
        <v>83</v>
      </c>
      <c r="C10" s="63">
        <f>-('Izmaksu pieņēmumi'!$D$39*'Naudas plūsma'!C6)</f>
        <v>0</v>
      </c>
      <c r="D10" s="63">
        <f>-('Izmaksu pieņēmumi'!$D$39*'Naudas plūsma'!D6)</f>
        <v>0</v>
      </c>
      <c r="E10" s="63">
        <f>-('Izmaksu pieņēmumi'!$D$39*'Naudas plūsma'!E6)</f>
        <v>0</v>
      </c>
      <c r="F10" s="63">
        <f>-('Izmaksu pieņēmumi'!$D$39*'Naudas plūsma'!F6)</f>
        <v>0</v>
      </c>
      <c r="G10" s="63">
        <f>-('Izmaksu pieņēmumi'!$D$39*'Naudas plūsma'!G6)</f>
        <v>0</v>
      </c>
      <c r="H10" s="63">
        <f>-('Izmaksu pieņēmumi'!$D$39*'Naudas plūsma'!H6)</f>
        <v>0</v>
      </c>
      <c r="I10" s="63">
        <f>-('Izmaksu pieņēmumi'!$D$39*'Naudas plūsma'!I6)</f>
        <v>0</v>
      </c>
      <c r="J10" s="63">
        <f>-('Izmaksu pieņēmumi'!$D$39*'Naudas plūsma'!J6)</f>
        <v>0</v>
      </c>
      <c r="K10" s="63">
        <f>-('Izmaksu pieņēmumi'!$D$39*'Naudas plūsma'!K6)</f>
        <v>0</v>
      </c>
      <c r="L10" s="63">
        <f>-('Izmaksu pieņēmumi'!$D$39*'Naudas plūsma'!L6)</f>
        <v>0</v>
      </c>
      <c r="M10" s="63">
        <f>-('Izmaksu pieņēmumi'!$D$39*'Naudas plūsma'!M6)</f>
        <v>0</v>
      </c>
      <c r="N10" s="63">
        <f>-('Izmaksu pieņēmumi'!$D$39*'Naudas plūsma'!N6)</f>
        <v>0</v>
      </c>
      <c r="O10" s="63">
        <f>-('Izmaksu pieņēmumi'!$D$39*'Naudas plūsma'!O6)</f>
        <v>0</v>
      </c>
      <c r="P10" s="63">
        <f>-('Izmaksu pieņēmumi'!$D$39*'Naudas plūsma'!P6)</f>
        <v>0</v>
      </c>
      <c r="Q10" s="63">
        <f>-('Izmaksu pieņēmumi'!$D$39*'Naudas plūsma'!Q6)</f>
        <v>0</v>
      </c>
      <c r="R10" s="63">
        <f>-('Izmaksu pieņēmumi'!$D$39*'Naudas plūsma'!R6)</f>
        <v>0</v>
      </c>
      <c r="S10" s="63">
        <f>-('Izmaksu pieņēmumi'!$D$39*'Naudas plūsma'!S6)</f>
        <v>0</v>
      </c>
      <c r="T10" s="63">
        <f>-('Izmaksu pieņēmumi'!$D$39*'Naudas plūsma'!T6)</f>
        <v>0</v>
      </c>
      <c r="U10" s="63">
        <f>-('Izmaksu pieņēmumi'!$D$39*'Naudas plūsma'!U6)</f>
        <v>0</v>
      </c>
      <c r="V10" s="63">
        <f>-('Izmaksu pieņēmumi'!$D$39*'Naudas plūsma'!V6)</f>
        <v>0</v>
      </c>
      <c r="W10" s="63">
        <f>-('Izmaksu pieņēmumi'!$D$39*'Naudas plūsma'!W6)</f>
        <v>0</v>
      </c>
      <c r="X10" s="63">
        <f>-('Izmaksu pieņēmumi'!$D$39*'Naudas plūsma'!X6)</f>
        <v>0</v>
      </c>
      <c r="Y10" s="63">
        <f>-('Izmaksu pieņēmumi'!$D$39*'Naudas plūsma'!Y6)</f>
        <v>0</v>
      </c>
      <c r="Z10" s="63">
        <f>-('Izmaksu pieņēmumi'!$D$39*'Naudas plūsma'!Z6)</f>
        <v>0</v>
      </c>
      <c r="AA10" s="63">
        <f>-('Izmaksu pieņēmumi'!$D$39*'Naudas plūsma'!AA6)</f>
        <v>0</v>
      </c>
      <c r="AB10" s="63">
        <f>-('Izmaksu pieņēmumi'!$D$39*'Naudas plūsma'!AB6)</f>
        <v>0</v>
      </c>
      <c r="AC10" s="63">
        <f>-('Izmaksu pieņēmumi'!$D$39*'Naudas plūsma'!AC6)</f>
        <v>0</v>
      </c>
      <c r="AD10" s="63">
        <f>-('Izmaksu pieņēmumi'!$D$39*'Naudas plūsma'!AD6)</f>
        <v>0</v>
      </c>
      <c r="AE10" s="63">
        <f>-('Izmaksu pieņēmumi'!$D$39*'Naudas plūsma'!AE6)</f>
        <v>0</v>
      </c>
      <c r="AF10" s="63">
        <f>-('Izmaksu pieņēmumi'!$D$39*'Naudas plūsma'!AF6)</f>
        <v>0</v>
      </c>
      <c r="AG10" s="63">
        <f>-('Izmaksu pieņēmumi'!$D$39*'Naudas plūsma'!AG6)</f>
        <v>0</v>
      </c>
      <c r="AH10" s="63">
        <f>-('Izmaksu pieņēmumi'!$D$39*'Naudas plūsma'!AH6)</f>
        <v>0</v>
      </c>
      <c r="AI10" s="63">
        <f>-('Izmaksu pieņēmumi'!$D$39*'Naudas plūsma'!AI6)</f>
        <v>0</v>
      </c>
      <c r="AJ10" s="63">
        <f>-('Izmaksu pieņēmumi'!$D$39*'Naudas plūsma'!AJ6)</f>
        <v>0</v>
      </c>
      <c r="AK10" s="63">
        <f>-('Izmaksu pieņēmumi'!$D$39*'Naudas plūsma'!AK6)</f>
        <v>0</v>
      </c>
      <c r="AL10" s="63">
        <f>-('Izmaksu pieņēmumi'!$D$39*'Naudas plūsma'!AL6)</f>
        <v>0</v>
      </c>
      <c r="AM10" s="63">
        <f>-('Izmaksu pieņēmumi'!$D$39*'Naudas plūsma'!AM6)</f>
        <v>0</v>
      </c>
      <c r="AN10" s="63">
        <f>-('Izmaksu pieņēmumi'!$D$39*'Naudas plūsma'!AN6)</f>
        <v>0</v>
      </c>
      <c r="AO10" s="63">
        <f>-('Izmaksu pieņēmumi'!$D$39*'Naudas plūsma'!AO6)</f>
        <v>0</v>
      </c>
      <c r="AP10" s="63">
        <f>-('Izmaksu pieņēmumi'!$D$39*'Naudas plūsma'!AP6)</f>
        <v>0</v>
      </c>
      <c r="AQ10" s="63">
        <f>-('Izmaksu pieņēmumi'!$D$39*'Naudas plūsma'!AQ6)</f>
        <v>0</v>
      </c>
      <c r="AR10" s="63">
        <f>-('Izmaksu pieņēmumi'!$D$39*'Naudas plūsma'!AR6)</f>
        <v>0</v>
      </c>
      <c r="AS10" s="63">
        <f>-('Izmaksu pieņēmumi'!$D$39*'Naudas plūsma'!AS6)</f>
        <v>0</v>
      </c>
      <c r="AT10" s="63">
        <f>-('Izmaksu pieņēmumi'!$D$39*'Naudas plūsma'!AT6)</f>
        <v>0</v>
      </c>
      <c r="AU10" s="63">
        <f>-('Izmaksu pieņēmumi'!$D$39*'Naudas plūsma'!AU6)</f>
        <v>0</v>
      </c>
      <c r="AV10" s="63">
        <f>-('Izmaksu pieņēmumi'!$D$39*'Naudas plūsma'!AV6)</f>
        <v>0</v>
      </c>
      <c r="AW10" s="63">
        <f>-('Izmaksu pieņēmumi'!$D$39*'Naudas plūsma'!AW6)</f>
        <v>0</v>
      </c>
      <c r="AX10" s="63">
        <f>-('Izmaksu pieņēmumi'!$D$39*'Naudas plūsma'!AX6)</f>
        <v>0</v>
      </c>
      <c r="AY10" s="63">
        <f>-('Izmaksu pieņēmumi'!$D$39*'Naudas plūsma'!AY6)</f>
        <v>0</v>
      </c>
      <c r="AZ10" s="63">
        <f>-('Izmaksu pieņēmumi'!$D$39*'Naudas plūsma'!AZ6)</f>
        <v>0</v>
      </c>
    </row>
    <row r="11" spans="1:212" s="23" customFormat="1" ht="15.5" customHeight="1" x14ac:dyDescent="0.25">
      <c r="B11" s="53" t="s">
        <v>32</v>
      </c>
      <c r="C11" s="63"/>
      <c r="D11" s="63" t="e">
        <f>IF(Finansējums!J46&gt;0, "0", -('Izmaksu pieņēmumi'!$D$40*D6))</f>
        <v>#VALUE!</v>
      </c>
      <c r="E11" s="63" t="e">
        <f>IF(Finansējums!K46&gt;0, "0", -('Izmaksu pieņēmumi'!$D$40*E6))</f>
        <v>#VALUE!</v>
      </c>
      <c r="F11" s="63" t="e">
        <f>IF(Finansējums!L46&gt;0, "0", -('Izmaksu pieņēmumi'!$D$40*F6))</f>
        <v>#VALUE!</v>
      </c>
      <c r="G11" s="63" t="e">
        <f>IF(Finansējums!M46&gt;0, "0", -('Izmaksu pieņēmumi'!$D$40*G6))</f>
        <v>#VALUE!</v>
      </c>
      <c r="H11" s="63" t="e">
        <f>IF(Finansējums!N46&gt;0, "0", -('Izmaksu pieņēmumi'!$D$40*H6))</f>
        <v>#VALUE!</v>
      </c>
      <c r="I11" s="63" t="e">
        <f>IF(Finansējums!O46&gt;0, "0", -('Izmaksu pieņēmumi'!$D$40*I6))</f>
        <v>#VALUE!</v>
      </c>
      <c r="J11" s="63" t="e">
        <f>IF(Finansējums!P46&gt;0, "0", -('Izmaksu pieņēmumi'!$D$40*J6))</f>
        <v>#VALUE!</v>
      </c>
      <c r="K11" s="63" t="e">
        <f>IF(Finansējums!Q46&gt;0, "0", -('Izmaksu pieņēmumi'!$D$40*K6))</f>
        <v>#VALUE!</v>
      </c>
      <c r="L11" s="63" t="e">
        <f>IF(Finansējums!R46&gt;0, "0", -('Izmaksu pieņēmumi'!$D$40*L6))</f>
        <v>#VALUE!</v>
      </c>
      <c r="M11" s="63" t="e">
        <f>IF(Finansējums!S46&gt;0, "0", -('Izmaksu pieņēmumi'!$D$40*M6))</f>
        <v>#VALUE!</v>
      </c>
      <c r="N11" s="63" t="e">
        <f>IF(Finansējums!T46&gt;0, "0", -('Izmaksu pieņēmumi'!$D$40*N6))</f>
        <v>#VALUE!</v>
      </c>
      <c r="O11" s="63" t="e">
        <f>IF(Finansējums!U46&gt;0, "0", -('Izmaksu pieņēmumi'!$D$40*O6))</f>
        <v>#VALUE!</v>
      </c>
      <c r="P11" s="63" t="e">
        <f>IF(Finansējums!V46&gt;0, "0", -('Izmaksu pieņēmumi'!$D$40*P6))</f>
        <v>#VALUE!</v>
      </c>
      <c r="Q11" s="63" t="e">
        <f>IF(Finansējums!W46&gt;0, "0", -('Izmaksu pieņēmumi'!$D$40*Q6))</f>
        <v>#VALUE!</v>
      </c>
      <c r="R11" s="63" t="e">
        <f>IF(Finansējums!X46&gt;0, "0", -('Izmaksu pieņēmumi'!$D$40*R6))</f>
        <v>#VALUE!</v>
      </c>
      <c r="S11" s="63" t="e">
        <f>IF(Finansējums!Y46&gt;0, "0", -('Izmaksu pieņēmumi'!$D$40*S6))</f>
        <v>#VALUE!</v>
      </c>
      <c r="T11" s="63" t="e">
        <f>IF(Finansējums!Z46&gt;0, "0", -('Izmaksu pieņēmumi'!$D$40*T6))</f>
        <v>#VALUE!</v>
      </c>
      <c r="U11" s="63" t="e">
        <f>IF(Finansējums!AA46&gt;0, "0", -('Izmaksu pieņēmumi'!$D$40*U6))</f>
        <v>#VALUE!</v>
      </c>
      <c r="V11" s="63" t="e">
        <f>IF(Finansējums!AB46&gt;0, "0", -('Izmaksu pieņēmumi'!$D$40*V6))</f>
        <v>#VALUE!</v>
      </c>
      <c r="W11" s="63" t="e">
        <f>IF(Finansējums!AC46&gt;0, "0", -('Izmaksu pieņēmumi'!$D$40*W6))</f>
        <v>#VALUE!</v>
      </c>
      <c r="X11" s="63" t="e">
        <f>IF(Finansējums!AD46&gt;0, "0", -('Izmaksu pieņēmumi'!$D$40*X6))</f>
        <v>#VALUE!</v>
      </c>
      <c r="Y11" s="63" t="e">
        <f>IF(Finansējums!AE46&gt;0, "0", -('Izmaksu pieņēmumi'!$D$40*Y6))</f>
        <v>#VALUE!</v>
      </c>
      <c r="Z11" s="63" t="e">
        <f>IF(Finansējums!AF46&gt;0, "0", -('Izmaksu pieņēmumi'!$D$40*Z6))</f>
        <v>#VALUE!</v>
      </c>
      <c r="AA11" s="63" t="e">
        <f>IF(Finansējums!AG46&gt;0, "0", -('Izmaksu pieņēmumi'!$D$40*AA6))</f>
        <v>#VALUE!</v>
      </c>
      <c r="AB11" s="63" t="e">
        <f>IF(Finansējums!AH46&gt;0, "0", -('Izmaksu pieņēmumi'!$D$40*AB6))</f>
        <v>#VALUE!</v>
      </c>
      <c r="AC11" s="63" t="e">
        <f>IF(Finansējums!AI46&gt;0, "0", -('Izmaksu pieņēmumi'!$D$40*AC6))</f>
        <v>#VALUE!</v>
      </c>
      <c r="AD11" s="63" t="e">
        <f>IF(Finansējums!AJ46&gt;0, "0", -('Izmaksu pieņēmumi'!$D$40*AD6))</f>
        <v>#VALUE!</v>
      </c>
      <c r="AE11" s="63" t="e">
        <f>IF(Finansējums!AK46&gt;0, "0", -('Izmaksu pieņēmumi'!$D$40*AE6))</f>
        <v>#VALUE!</v>
      </c>
      <c r="AF11" s="63" t="e">
        <f>IF(Finansējums!AL46&gt;0, "0", -('Izmaksu pieņēmumi'!$D$40*AF6))</f>
        <v>#VALUE!</v>
      </c>
      <c r="AG11" s="63" t="e">
        <f>IF(Finansējums!AM46&gt;0, "0", -('Izmaksu pieņēmumi'!$D$40*AG6))</f>
        <v>#VALUE!</v>
      </c>
      <c r="AH11" s="63" t="e">
        <f>IF(Finansējums!AN46&gt;0, "0", -('Izmaksu pieņēmumi'!$D$40*AH6))</f>
        <v>#VALUE!</v>
      </c>
      <c r="AI11" s="63" t="e">
        <f>IF(Finansējums!AO46&gt;0, "0", -('Izmaksu pieņēmumi'!$D$40*AI6))</f>
        <v>#VALUE!</v>
      </c>
      <c r="AJ11" s="63" t="e">
        <f>IF(Finansējums!AP46&gt;0, "0", -('Izmaksu pieņēmumi'!$D$40*AJ6))</f>
        <v>#VALUE!</v>
      </c>
      <c r="AK11" s="63" t="e">
        <f>IF(Finansējums!AQ46&gt;0, "0", -('Izmaksu pieņēmumi'!$D$40*AK6))</f>
        <v>#VALUE!</v>
      </c>
      <c r="AL11" s="63" t="e">
        <f>IF(Finansējums!AR46&gt;0, "0", -('Izmaksu pieņēmumi'!$D$40*AL6))</f>
        <v>#VALUE!</v>
      </c>
      <c r="AM11" s="63" t="e">
        <f>IF(Finansējums!AS46&gt;0, "0", -('Izmaksu pieņēmumi'!$D$40*AM6))</f>
        <v>#VALUE!</v>
      </c>
      <c r="AN11" s="63" t="e">
        <f>IF(Finansējums!AT46&gt;0, "0", -('Izmaksu pieņēmumi'!$D$40*AN6))</f>
        <v>#VALUE!</v>
      </c>
      <c r="AO11" s="63" t="e">
        <f>IF(Finansējums!AU46&gt;0, "0", -('Izmaksu pieņēmumi'!$D$40*AO6))</f>
        <v>#VALUE!</v>
      </c>
      <c r="AP11" s="63">
        <f>IF(Finansējums!AV46&gt;0, "0", -('Izmaksu pieņēmumi'!$D$40*AP6))</f>
        <v>0</v>
      </c>
      <c r="AQ11" s="63">
        <f>IF(Finansējums!AW46&gt;0, "0", -('Izmaksu pieņēmumi'!$D$40*AQ6))</f>
        <v>0</v>
      </c>
      <c r="AR11" s="63">
        <f>IF(Finansējums!AX46&gt;0, "0", -('Izmaksu pieņēmumi'!$D$40*AR6))</f>
        <v>0</v>
      </c>
      <c r="AS11" s="63">
        <f>IF(Finansējums!AY46&gt;0, "0", -('Izmaksu pieņēmumi'!$D$40*AS6))</f>
        <v>0</v>
      </c>
      <c r="AT11" s="63">
        <f>IF(Finansējums!AZ46&gt;0, "0", -('Izmaksu pieņēmumi'!$D$40*AT6))</f>
        <v>0</v>
      </c>
      <c r="AU11" s="63">
        <f>IF(Finansējums!BA46&gt;0, "0", -('Izmaksu pieņēmumi'!$D$40*AU6))</f>
        <v>0</v>
      </c>
      <c r="AV11" s="63">
        <f>IF(Finansējums!BB46&gt;0, "0", -('Izmaksu pieņēmumi'!$D$40*AV6))</f>
        <v>0</v>
      </c>
      <c r="AW11" s="63">
        <f>IF(Finansējums!BC46&gt;0, "0", -('Izmaksu pieņēmumi'!$D$40*AW6))</f>
        <v>0</v>
      </c>
      <c r="AX11" s="63">
        <f>IF(Finansējums!BD46&gt;0, "0", -('Izmaksu pieņēmumi'!$D$40*AX6))</f>
        <v>0</v>
      </c>
      <c r="AY11" s="63">
        <f>IF(Finansējums!BE46&gt;0, "0", -('Izmaksu pieņēmumi'!$D$40*AY6))</f>
        <v>0</v>
      </c>
      <c r="AZ11" s="63">
        <f>IF(Finansējums!BF46&gt;0, "0", -('Izmaksu pieņēmumi'!$D$40*AZ6))</f>
        <v>0</v>
      </c>
    </row>
    <row r="12" spans="1:212" s="23" customFormat="1" ht="15.5" customHeight="1" x14ac:dyDescent="0.25">
      <c r="B12" s="166" t="s">
        <v>37</v>
      </c>
      <c r="C12" s="62" t="e">
        <f>SUM(C13:C14)</f>
        <v>#VALUE!</v>
      </c>
      <c r="D12" s="62" t="e">
        <f>SUM(D13:D14)</f>
        <v>#VALUE!</v>
      </c>
      <c r="E12" s="62" t="e">
        <f t="shared" ref="E12:AZ12" si="2">SUM(E13:E14)</f>
        <v>#VALUE!</v>
      </c>
      <c r="F12" s="62" t="e">
        <f t="shared" si="2"/>
        <v>#VALUE!</v>
      </c>
      <c r="G12" s="62" t="e">
        <f t="shared" si="2"/>
        <v>#VALUE!</v>
      </c>
      <c r="H12" s="62" t="e">
        <f t="shared" si="2"/>
        <v>#VALUE!</v>
      </c>
      <c r="I12" s="62" t="e">
        <f t="shared" si="2"/>
        <v>#VALUE!</v>
      </c>
      <c r="J12" s="62" t="e">
        <f t="shared" si="2"/>
        <v>#VALUE!</v>
      </c>
      <c r="K12" s="62" t="e">
        <f t="shared" si="2"/>
        <v>#VALUE!</v>
      </c>
      <c r="L12" s="62" t="e">
        <f t="shared" si="2"/>
        <v>#VALUE!</v>
      </c>
      <c r="M12" s="62" t="e">
        <f t="shared" si="2"/>
        <v>#VALUE!</v>
      </c>
      <c r="N12" s="62" t="e">
        <f t="shared" si="2"/>
        <v>#VALUE!</v>
      </c>
      <c r="O12" s="62" t="e">
        <f t="shared" si="2"/>
        <v>#VALUE!</v>
      </c>
      <c r="P12" s="62" t="e">
        <f t="shared" si="2"/>
        <v>#VALUE!</v>
      </c>
      <c r="Q12" s="62" t="e">
        <f t="shared" si="2"/>
        <v>#VALUE!</v>
      </c>
      <c r="R12" s="62" t="e">
        <f t="shared" si="2"/>
        <v>#VALUE!</v>
      </c>
      <c r="S12" s="62" t="e">
        <f t="shared" si="2"/>
        <v>#VALUE!</v>
      </c>
      <c r="T12" s="62" t="e">
        <f t="shared" si="2"/>
        <v>#VALUE!</v>
      </c>
      <c r="U12" s="62" t="e">
        <f t="shared" si="2"/>
        <v>#VALUE!</v>
      </c>
      <c r="V12" s="62" t="e">
        <f t="shared" si="2"/>
        <v>#VALUE!</v>
      </c>
      <c r="W12" s="62" t="e">
        <f t="shared" si="2"/>
        <v>#VALUE!</v>
      </c>
      <c r="X12" s="62" t="e">
        <f t="shared" si="2"/>
        <v>#VALUE!</v>
      </c>
      <c r="Y12" s="62" t="e">
        <f t="shared" si="2"/>
        <v>#VALUE!</v>
      </c>
      <c r="Z12" s="62" t="e">
        <f t="shared" si="2"/>
        <v>#VALUE!</v>
      </c>
      <c r="AA12" s="62" t="e">
        <f t="shared" si="2"/>
        <v>#VALUE!</v>
      </c>
      <c r="AB12" s="62" t="e">
        <f t="shared" si="2"/>
        <v>#VALUE!</v>
      </c>
      <c r="AC12" s="62" t="e">
        <f t="shared" si="2"/>
        <v>#VALUE!</v>
      </c>
      <c r="AD12" s="62" t="e">
        <f t="shared" si="2"/>
        <v>#VALUE!</v>
      </c>
      <c r="AE12" s="62" t="e">
        <f t="shared" si="2"/>
        <v>#VALUE!</v>
      </c>
      <c r="AF12" s="62" t="e">
        <f t="shared" si="2"/>
        <v>#VALUE!</v>
      </c>
      <c r="AG12" s="62" t="e">
        <f t="shared" si="2"/>
        <v>#VALUE!</v>
      </c>
      <c r="AH12" s="62" t="e">
        <f t="shared" si="2"/>
        <v>#VALUE!</v>
      </c>
      <c r="AI12" s="62" t="e">
        <f t="shared" si="2"/>
        <v>#VALUE!</v>
      </c>
      <c r="AJ12" s="62" t="e">
        <f t="shared" si="2"/>
        <v>#VALUE!</v>
      </c>
      <c r="AK12" s="62" t="e">
        <f t="shared" si="2"/>
        <v>#VALUE!</v>
      </c>
      <c r="AL12" s="62" t="e">
        <f t="shared" si="2"/>
        <v>#VALUE!</v>
      </c>
      <c r="AM12" s="62" t="e">
        <f t="shared" si="2"/>
        <v>#VALUE!</v>
      </c>
      <c r="AN12" s="62" t="e">
        <f t="shared" si="2"/>
        <v>#VALUE!</v>
      </c>
      <c r="AO12" s="62">
        <f t="shared" si="2"/>
        <v>0</v>
      </c>
      <c r="AP12" s="62">
        <f t="shared" si="2"/>
        <v>0</v>
      </c>
      <c r="AQ12" s="62">
        <f t="shared" si="2"/>
        <v>0</v>
      </c>
      <c r="AR12" s="62">
        <f t="shared" si="2"/>
        <v>0</v>
      </c>
      <c r="AS12" s="62">
        <f t="shared" si="2"/>
        <v>0</v>
      </c>
      <c r="AT12" s="62">
        <f t="shared" si="2"/>
        <v>0</v>
      </c>
      <c r="AU12" s="62">
        <f t="shared" si="2"/>
        <v>0</v>
      </c>
      <c r="AV12" s="62">
        <f t="shared" si="2"/>
        <v>0</v>
      </c>
      <c r="AW12" s="62">
        <f t="shared" si="2"/>
        <v>0</v>
      </c>
      <c r="AX12" s="62">
        <f t="shared" si="2"/>
        <v>0</v>
      </c>
      <c r="AY12" s="62">
        <f t="shared" si="2"/>
        <v>0</v>
      </c>
      <c r="AZ12" s="62">
        <f t="shared" si="2"/>
        <v>0</v>
      </c>
    </row>
    <row r="13" spans="1:212" s="23" customFormat="1" ht="15.5" customHeight="1" x14ac:dyDescent="0.25">
      <c r="B13" s="53" t="s">
        <v>141</v>
      </c>
      <c r="C13" s="63" t="e">
        <f>Finansējums!J47+Finansējums!J60+Finansējums!J73</f>
        <v>#VALUE!</v>
      </c>
      <c r="D13" s="63" t="e">
        <f>Finansējums!K47+Finansējums!K60+Finansējums!K73</f>
        <v>#VALUE!</v>
      </c>
      <c r="E13" s="63" t="e">
        <f>Finansējums!L47+Finansējums!L60+Finansējums!L73</f>
        <v>#VALUE!</v>
      </c>
      <c r="F13" s="63" t="e">
        <f>Finansējums!M47+Finansējums!M60+Finansējums!M73</f>
        <v>#VALUE!</v>
      </c>
      <c r="G13" s="63" t="e">
        <f>Finansējums!N47+Finansējums!N60+Finansējums!N73</f>
        <v>#VALUE!</v>
      </c>
      <c r="H13" s="63" t="e">
        <f>Finansējums!O47+Finansējums!O60+Finansējums!O73</f>
        <v>#VALUE!</v>
      </c>
      <c r="I13" s="63" t="e">
        <f>Finansējums!P47+Finansējums!P60+Finansējums!P73</f>
        <v>#VALUE!</v>
      </c>
      <c r="J13" s="63" t="e">
        <f>Finansējums!Q47+Finansējums!Q60+Finansējums!Q73</f>
        <v>#VALUE!</v>
      </c>
      <c r="K13" s="63" t="e">
        <f>Finansējums!R47+Finansējums!R60+Finansējums!R73</f>
        <v>#VALUE!</v>
      </c>
      <c r="L13" s="63" t="e">
        <f>Finansējums!S47+Finansējums!S60+Finansējums!S73</f>
        <v>#VALUE!</v>
      </c>
      <c r="M13" s="63" t="e">
        <f>Finansējums!T47+Finansējums!T60+Finansējums!T73</f>
        <v>#VALUE!</v>
      </c>
      <c r="N13" s="63" t="e">
        <f>Finansējums!U47+Finansējums!U60+Finansējums!U73</f>
        <v>#VALUE!</v>
      </c>
      <c r="O13" s="63" t="e">
        <f>Finansējums!V47+Finansējums!V60+Finansējums!V73</f>
        <v>#VALUE!</v>
      </c>
      <c r="P13" s="63" t="e">
        <f>Finansējums!W47+Finansējums!W60+Finansējums!W73</f>
        <v>#VALUE!</v>
      </c>
      <c r="Q13" s="63" t="e">
        <f>Finansējums!X47+Finansējums!X60+Finansējums!X73</f>
        <v>#VALUE!</v>
      </c>
      <c r="R13" s="63" t="e">
        <f>Finansējums!Y47+Finansējums!Y60+Finansējums!Y73</f>
        <v>#VALUE!</v>
      </c>
      <c r="S13" s="63" t="e">
        <f>Finansējums!Z47+Finansējums!Z60+Finansējums!Z73</f>
        <v>#VALUE!</v>
      </c>
      <c r="T13" s="63" t="e">
        <f>Finansējums!AA47+Finansējums!AA60+Finansējums!AA73</f>
        <v>#VALUE!</v>
      </c>
      <c r="U13" s="63" t="e">
        <f>Finansējums!AB47+Finansējums!AB60+Finansējums!AB73</f>
        <v>#VALUE!</v>
      </c>
      <c r="V13" s="63" t="e">
        <f>Finansējums!AC47+Finansējums!AC60+Finansējums!AC73</f>
        <v>#VALUE!</v>
      </c>
      <c r="W13" s="63" t="e">
        <f>Finansējums!AD47+Finansējums!AD60+Finansējums!AD73</f>
        <v>#VALUE!</v>
      </c>
      <c r="X13" s="63" t="e">
        <f>Finansējums!AE47+Finansējums!AE60+Finansējums!AE73</f>
        <v>#VALUE!</v>
      </c>
      <c r="Y13" s="63" t="e">
        <f>Finansējums!AF47+Finansējums!AF60+Finansējums!AF73</f>
        <v>#VALUE!</v>
      </c>
      <c r="Z13" s="63" t="e">
        <f>Finansējums!AG47+Finansējums!AG60+Finansējums!AG73</f>
        <v>#VALUE!</v>
      </c>
      <c r="AA13" s="63" t="e">
        <f>Finansējums!AH47+Finansējums!AH60+Finansējums!AH73</f>
        <v>#VALUE!</v>
      </c>
      <c r="AB13" s="63" t="e">
        <f>Finansējums!AI47+Finansējums!AI60+Finansējums!AI73</f>
        <v>#VALUE!</v>
      </c>
      <c r="AC13" s="63" t="e">
        <f>Finansējums!AJ47+Finansējums!AJ60+Finansējums!AJ73</f>
        <v>#VALUE!</v>
      </c>
      <c r="AD13" s="63" t="e">
        <f>Finansējums!AK47+Finansējums!AK60+Finansējums!AK73</f>
        <v>#VALUE!</v>
      </c>
      <c r="AE13" s="63" t="e">
        <f>Finansējums!AL47+Finansējums!AL60+Finansējums!AL73</f>
        <v>#VALUE!</v>
      </c>
      <c r="AF13" s="63" t="e">
        <f>Finansējums!AM47+Finansējums!AM60+Finansējums!AM73</f>
        <v>#VALUE!</v>
      </c>
      <c r="AG13" s="63" t="e">
        <f>Finansējums!AN47+Finansējums!AN60+Finansējums!AN73</f>
        <v>#VALUE!</v>
      </c>
      <c r="AH13" s="63" t="e">
        <f>Finansējums!AO47+Finansējums!AO60+Finansējums!AO73</f>
        <v>#VALUE!</v>
      </c>
      <c r="AI13" s="63" t="e">
        <f>Finansējums!AP47+Finansējums!AP60+Finansējums!AP73</f>
        <v>#VALUE!</v>
      </c>
      <c r="AJ13" s="63" t="e">
        <f>Finansējums!AQ47+Finansējums!AQ60+Finansējums!AQ73</f>
        <v>#VALUE!</v>
      </c>
      <c r="AK13" s="63" t="e">
        <f>Finansējums!AR47+Finansējums!AR60+Finansējums!AR73</f>
        <v>#VALUE!</v>
      </c>
      <c r="AL13" s="63" t="e">
        <f>Finansējums!AS47+Finansējums!AS60+Finansējums!AS73</f>
        <v>#VALUE!</v>
      </c>
      <c r="AM13" s="63" t="e">
        <f>Finansējums!AT47+Finansējums!AT60+Finansējums!AT73</f>
        <v>#VALUE!</v>
      </c>
      <c r="AN13" s="63" t="e">
        <f>Finansējums!AU47+Finansējums!AU60+Finansējums!AU73</f>
        <v>#VALUE!</v>
      </c>
      <c r="AO13" s="63">
        <f>Finansējums!AV47+Finansējums!AV60+Finansējums!AV73</f>
        <v>0</v>
      </c>
      <c r="AP13" s="63">
        <f>Finansējums!AW47+Finansējums!AW60+Finansējums!AW73</f>
        <v>0</v>
      </c>
      <c r="AQ13" s="63">
        <f>Finansējums!AX47+Finansējums!AX60+Finansējums!AX73</f>
        <v>0</v>
      </c>
      <c r="AR13" s="63">
        <f>Finansējums!AY47+Finansējums!AY60+Finansējums!AY73</f>
        <v>0</v>
      </c>
      <c r="AS13" s="63">
        <f>Finansējums!AZ47+Finansējums!AZ60+Finansējums!AZ73</f>
        <v>0</v>
      </c>
      <c r="AT13" s="63">
        <f>Finansējums!BA47+Finansējums!BA60+Finansējums!BA73</f>
        <v>0</v>
      </c>
      <c r="AU13" s="63">
        <f>Finansējums!BB47+Finansējums!BB60+Finansējums!BB73</f>
        <v>0</v>
      </c>
      <c r="AV13" s="63">
        <f>Finansējums!BC47+Finansējums!BC60+Finansējums!BC73</f>
        <v>0</v>
      </c>
      <c r="AW13" s="63">
        <f>Finansējums!BD47+Finansējums!BD60+Finansējums!BD73</f>
        <v>0</v>
      </c>
      <c r="AX13" s="63">
        <f>Finansējums!BE47+Finansējums!BE60+Finansējums!BE73</f>
        <v>0</v>
      </c>
      <c r="AY13" s="63">
        <f>Finansējums!BF47+Finansējums!BF60+Finansējums!BF73</f>
        <v>0</v>
      </c>
      <c r="AZ13" s="63">
        <f>Finansējums!BG47+Finansējums!BG60+Finansējums!BG73</f>
        <v>0</v>
      </c>
    </row>
    <row r="14" spans="1:212" s="23" customFormat="1" ht="15.5" customHeight="1" thickBot="1" x14ac:dyDescent="0.3">
      <c r="B14" s="167" t="s">
        <v>14</v>
      </c>
      <c r="C14" s="113" t="e">
        <f>Finansējums!J86</f>
        <v>#DIV/0!</v>
      </c>
      <c r="D14" s="113" t="e">
        <f>Finansējums!K86</f>
        <v>#DIV/0!</v>
      </c>
      <c r="E14" s="113" t="e">
        <f>Finansējums!L86</f>
        <v>#DIV/0!</v>
      </c>
      <c r="F14" s="113" t="e">
        <f>Finansējums!M86</f>
        <v>#DIV/0!</v>
      </c>
      <c r="G14" s="113" t="e">
        <f>Finansējums!N86</f>
        <v>#DIV/0!</v>
      </c>
      <c r="H14" s="113" t="e">
        <f>Finansējums!O86</f>
        <v>#DIV/0!</v>
      </c>
      <c r="I14" s="113" t="e">
        <f>Finansējums!P86</f>
        <v>#DIV/0!</v>
      </c>
      <c r="J14" s="113" t="e">
        <f>Finansējums!Q86</f>
        <v>#DIV/0!</v>
      </c>
      <c r="K14" s="113" t="e">
        <f>Finansējums!R86</f>
        <v>#DIV/0!</v>
      </c>
      <c r="L14" s="113" t="e">
        <f>Finansējums!S86</f>
        <v>#DIV/0!</v>
      </c>
      <c r="M14" s="113" t="e">
        <f>Finansējums!T86</f>
        <v>#DIV/0!</v>
      </c>
      <c r="N14" s="113" t="e">
        <f>Finansējums!U86</f>
        <v>#DIV/0!</v>
      </c>
      <c r="O14" s="113" t="e">
        <f>Finansējums!V86</f>
        <v>#DIV/0!</v>
      </c>
      <c r="P14" s="113" t="e">
        <f>Finansējums!W86</f>
        <v>#DIV/0!</v>
      </c>
      <c r="Q14" s="113" t="e">
        <f>Finansējums!X86</f>
        <v>#DIV/0!</v>
      </c>
      <c r="R14" s="113" t="e">
        <f>Finansējums!Y86</f>
        <v>#DIV/0!</v>
      </c>
      <c r="S14" s="113" t="e">
        <f>Finansējums!Z86</f>
        <v>#DIV/0!</v>
      </c>
      <c r="T14" s="113" t="e">
        <f>Finansējums!AA86</f>
        <v>#DIV/0!</v>
      </c>
      <c r="U14" s="113" t="e">
        <f>Finansējums!AB86</f>
        <v>#DIV/0!</v>
      </c>
      <c r="V14" s="113" t="e">
        <f>Finansējums!AC86</f>
        <v>#DIV/0!</v>
      </c>
      <c r="W14" s="113" t="e">
        <f>Finansējums!AD86</f>
        <v>#DIV/0!</v>
      </c>
      <c r="X14" s="113" t="e">
        <f>Finansējums!AE86</f>
        <v>#DIV/0!</v>
      </c>
      <c r="Y14" s="113" t="e">
        <f>Finansējums!AF86</f>
        <v>#DIV/0!</v>
      </c>
      <c r="Z14" s="113" t="e">
        <f>Finansējums!AG86</f>
        <v>#DIV/0!</v>
      </c>
      <c r="AA14" s="113" t="e">
        <f>Finansējums!AH86</f>
        <v>#DIV/0!</v>
      </c>
      <c r="AB14" s="113" t="e">
        <f>Finansējums!AI86</f>
        <v>#DIV/0!</v>
      </c>
      <c r="AC14" s="113" t="e">
        <f>Finansējums!AJ86</f>
        <v>#DIV/0!</v>
      </c>
      <c r="AD14" s="113" t="e">
        <f>Finansējums!AK86</f>
        <v>#DIV/0!</v>
      </c>
      <c r="AE14" s="113" t="e">
        <f>Finansējums!AL86</f>
        <v>#DIV/0!</v>
      </c>
      <c r="AF14" s="113" t="e">
        <f>Finansējums!AM86</f>
        <v>#DIV/0!</v>
      </c>
      <c r="AG14" s="113" t="e">
        <f>Finansējums!AN86</f>
        <v>#DIV/0!</v>
      </c>
      <c r="AH14" s="113" t="e">
        <f>Finansējums!AO86</f>
        <v>#DIV/0!</v>
      </c>
      <c r="AI14" s="113" t="e">
        <f>Finansējums!AP86</f>
        <v>#DIV/0!</v>
      </c>
      <c r="AJ14" s="113" t="e">
        <f>Finansējums!AQ86</f>
        <v>#DIV/0!</v>
      </c>
      <c r="AK14" s="113" t="e">
        <f>Finansējums!AR86</f>
        <v>#DIV/0!</v>
      </c>
      <c r="AL14" s="113" t="e">
        <f>Finansējums!AS86</f>
        <v>#DIV/0!</v>
      </c>
      <c r="AM14" s="113" t="e">
        <f>Finansējums!AT86</f>
        <v>#DIV/0!</v>
      </c>
      <c r="AN14" s="113" t="e">
        <f>Finansējums!AU86</f>
        <v>#DIV/0!</v>
      </c>
      <c r="AO14" s="113">
        <f>Finansējums!AV86</f>
        <v>0</v>
      </c>
      <c r="AP14" s="113">
        <f>Finansējums!AW86</f>
        <v>0</v>
      </c>
      <c r="AQ14" s="113">
        <f>Finansējums!AX86</f>
        <v>0</v>
      </c>
      <c r="AR14" s="113">
        <f>Finansējums!AY86</f>
        <v>0</v>
      </c>
      <c r="AS14" s="113">
        <f>Finansējums!AZ86</f>
        <v>0</v>
      </c>
      <c r="AT14" s="113">
        <f>Finansējums!BA86</f>
        <v>0</v>
      </c>
      <c r="AU14" s="113">
        <f>Finansējums!BB86</f>
        <v>0</v>
      </c>
      <c r="AV14" s="113">
        <f>Finansējums!BC86</f>
        <v>0</v>
      </c>
      <c r="AW14" s="113">
        <f>Finansējums!BD86</f>
        <v>0</v>
      </c>
      <c r="AX14" s="113">
        <f>Finansējums!BE86</f>
        <v>0</v>
      </c>
      <c r="AY14" s="113">
        <f>Finansējums!BF86</f>
        <v>0</v>
      </c>
      <c r="AZ14" s="113">
        <f>Finansējums!BG86</f>
        <v>0</v>
      </c>
    </row>
    <row r="15" spans="1:212" s="25" customFormat="1" ht="15.5" customHeight="1" x14ac:dyDescent="0.25">
      <c r="A15" s="23"/>
      <c r="B15" s="168" t="s">
        <v>40</v>
      </c>
      <c r="C15" s="114" t="e">
        <f t="shared" ref="C15:AH15" si="3">C6+C8+C12</f>
        <v>#VALUE!</v>
      </c>
      <c r="D15" s="114" t="e">
        <f t="shared" si="3"/>
        <v>#VALUE!</v>
      </c>
      <c r="E15" s="114" t="e">
        <f t="shared" si="3"/>
        <v>#VALUE!</v>
      </c>
      <c r="F15" s="114" t="e">
        <f t="shared" si="3"/>
        <v>#VALUE!</v>
      </c>
      <c r="G15" s="114" t="e">
        <f t="shared" si="3"/>
        <v>#VALUE!</v>
      </c>
      <c r="H15" s="114" t="e">
        <f t="shared" si="3"/>
        <v>#VALUE!</v>
      </c>
      <c r="I15" s="114" t="e">
        <f t="shared" si="3"/>
        <v>#VALUE!</v>
      </c>
      <c r="J15" s="114" t="e">
        <f t="shared" si="3"/>
        <v>#VALUE!</v>
      </c>
      <c r="K15" s="114" t="e">
        <f t="shared" si="3"/>
        <v>#VALUE!</v>
      </c>
      <c r="L15" s="114" t="e">
        <f t="shared" si="3"/>
        <v>#VALUE!</v>
      </c>
      <c r="M15" s="114" t="e">
        <f t="shared" si="3"/>
        <v>#VALUE!</v>
      </c>
      <c r="N15" s="114" t="e">
        <f t="shared" si="3"/>
        <v>#VALUE!</v>
      </c>
      <c r="O15" s="114" t="e">
        <f t="shared" si="3"/>
        <v>#VALUE!</v>
      </c>
      <c r="P15" s="114" t="e">
        <f t="shared" si="3"/>
        <v>#VALUE!</v>
      </c>
      <c r="Q15" s="114" t="e">
        <f t="shared" si="3"/>
        <v>#VALUE!</v>
      </c>
      <c r="R15" s="114" t="e">
        <f t="shared" si="3"/>
        <v>#VALUE!</v>
      </c>
      <c r="S15" s="114" t="e">
        <f t="shared" si="3"/>
        <v>#VALUE!</v>
      </c>
      <c r="T15" s="114" t="e">
        <f t="shared" si="3"/>
        <v>#VALUE!</v>
      </c>
      <c r="U15" s="114" t="e">
        <f t="shared" si="3"/>
        <v>#VALUE!</v>
      </c>
      <c r="V15" s="114" t="e">
        <f t="shared" si="3"/>
        <v>#VALUE!</v>
      </c>
      <c r="W15" s="114" t="e">
        <f t="shared" si="3"/>
        <v>#VALUE!</v>
      </c>
      <c r="X15" s="114" t="e">
        <f t="shared" si="3"/>
        <v>#VALUE!</v>
      </c>
      <c r="Y15" s="114" t="e">
        <f t="shared" si="3"/>
        <v>#VALUE!</v>
      </c>
      <c r="Z15" s="114" t="e">
        <f t="shared" si="3"/>
        <v>#VALUE!</v>
      </c>
      <c r="AA15" s="114" t="e">
        <f t="shared" si="3"/>
        <v>#VALUE!</v>
      </c>
      <c r="AB15" s="114" t="e">
        <f t="shared" si="3"/>
        <v>#VALUE!</v>
      </c>
      <c r="AC15" s="114" t="e">
        <f t="shared" si="3"/>
        <v>#VALUE!</v>
      </c>
      <c r="AD15" s="114" t="e">
        <f t="shared" si="3"/>
        <v>#VALUE!</v>
      </c>
      <c r="AE15" s="114" t="e">
        <f t="shared" si="3"/>
        <v>#VALUE!</v>
      </c>
      <c r="AF15" s="114" t="e">
        <f t="shared" si="3"/>
        <v>#VALUE!</v>
      </c>
      <c r="AG15" s="114" t="e">
        <f t="shared" si="3"/>
        <v>#VALUE!</v>
      </c>
      <c r="AH15" s="114" t="e">
        <f t="shared" si="3"/>
        <v>#VALUE!</v>
      </c>
      <c r="AI15" s="114" t="e">
        <f t="shared" ref="AI15:AZ15" si="4">AI6+AI8+AI12</f>
        <v>#VALUE!</v>
      </c>
      <c r="AJ15" s="114" t="e">
        <f t="shared" si="4"/>
        <v>#VALUE!</v>
      </c>
      <c r="AK15" s="114" t="e">
        <f t="shared" si="4"/>
        <v>#VALUE!</v>
      </c>
      <c r="AL15" s="114" t="e">
        <f t="shared" si="4"/>
        <v>#VALUE!</v>
      </c>
      <c r="AM15" s="114" t="e">
        <f t="shared" si="4"/>
        <v>#VALUE!</v>
      </c>
      <c r="AN15" s="114" t="e">
        <f t="shared" si="4"/>
        <v>#VALUE!</v>
      </c>
      <c r="AO15" s="114" t="e">
        <f t="shared" si="4"/>
        <v>#VALUE!</v>
      </c>
      <c r="AP15" s="114">
        <f t="shared" si="4"/>
        <v>0</v>
      </c>
      <c r="AQ15" s="114">
        <f t="shared" si="4"/>
        <v>0</v>
      </c>
      <c r="AR15" s="114">
        <f t="shared" si="4"/>
        <v>0</v>
      </c>
      <c r="AS15" s="114">
        <f t="shared" si="4"/>
        <v>0</v>
      </c>
      <c r="AT15" s="114">
        <f t="shared" si="4"/>
        <v>0</v>
      </c>
      <c r="AU15" s="114">
        <f t="shared" si="4"/>
        <v>0</v>
      </c>
      <c r="AV15" s="114">
        <f t="shared" si="4"/>
        <v>0</v>
      </c>
      <c r="AW15" s="114">
        <f t="shared" si="4"/>
        <v>0</v>
      </c>
      <c r="AX15" s="114">
        <f t="shared" si="4"/>
        <v>0</v>
      </c>
      <c r="AY15" s="114">
        <f t="shared" si="4"/>
        <v>0</v>
      </c>
      <c r="AZ15" s="114">
        <f t="shared" si="4"/>
        <v>0</v>
      </c>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row>
    <row r="16" spans="1:212" s="23" customFormat="1" ht="15.5" customHeight="1" x14ac:dyDescent="0.25">
      <c r="B16" s="166" t="s">
        <v>39</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212" s="23" customFormat="1" ht="15.5" customHeight="1" thickBot="1" x14ac:dyDescent="0.3">
      <c r="B17" s="167" t="s">
        <v>13</v>
      </c>
      <c r="C17" s="113" t="e">
        <f>-'Pamatkapitāla ieguldījumi'!F37</f>
        <v>#DIV/0!</v>
      </c>
      <c r="D17" s="113" t="e">
        <f>-'Pamatkapitāla ieguldījumi'!G37</f>
        <v>#DIV/0!</v>
      </c>
      <c r="E17" s="113" t="e">
        <f>-'Pamatkapitāla ieguldījumi'!H37</f>
        <v>#DIV/0!</v>
      </c>
      <c r="F17" s="113" t="e">
        <f>-'Pamatkapitāla ieguldījumi'!I37</f>
        <v>#DIV/0!</v>
      </c>
      <c r="G17" s="113" t="e">
        <f>-'Pamatkapitāla ieguldījumi'!J37</f>
        <v>#DIV/0!</v>
      </c>
      <c r="H17" s="113" t="e">
        <f>-'Pamatkapitāla ieguldījumi'!K37</f>
        <v>#DIV/0!</v>
      </c>
      <c r="I17" s="113" t="e">
        <f>-'Pamatkapitāla ieguldījumi'!L37</f>
        <v>#DIV/0!</v>
      </c>
      <c r="J17" s="113" t="e">
        <f>-'Pamatkapitāla ieguldījumi'!M37</f>
        <v>#DIV/0!</v>
      </c>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row>
    <row r="18" spans="1:212" s="25" customFormat="1" ht="15.5" customHeight="1" x14ac:dyDescent="0.25">
      <c r="A18" s="23"/>
      <c r="B18" s="168" t="s">
        <v>41</v>
      </c>
      <c r="C18" s="114" t="e">
        <f t="shared" ref="C18:AH18" si="5">C17</f>
        <v>#DIV/0!</v>
      </c>
      <c r="D18" s="114" t="e">
        <f t="shared" si="5"/>
        <v>#DIV/0!</v>
      </c>
      <c r="E18" s="114" t="e">
        <f t="shared" si="5"/>
        <v>#DIV/0!</v>
      </c>
      <c r="F18" s="114" t="e">
        <f t="shared" si="5"/>
        <v>#DIV/0!</v>
      </c>
      <c r="G18" s="114" t="e">
        <f t="shared" si="5"/>
        <v>#DIV/0!</v>
      </c>
      <c r="H18" s="114" t="e">
        <f t="shared" si="5"/>
        <v>#DIV/0!</v>
      </c>
      <c r="I18" s="114" t="e">
        <f t="shared" si="5"/>
        <v>#DIV/0!</v>
      </c>
      <c r="J18" s="114" t="e">
        <f t="shared" si="5"/>
        <v>#DIV/0!</v>
      </c>
      <c r="K18" s="114">
        <f t="shared" si="5"/>
        <v>0</v>
      </c>
      <c r="L18" s="114">
        <f t="shared" si="5"/>
        <v>0</v>
      </c>
      <c r="M18" s="114">
        <f t="shared" si="5"/>
        <v>0</v>
      </c>
      <c r="N18" s="114">
        <f t="shared" si="5"/>
        <v>0</v>
      </c>
      <c r="O18" s="114">
        <f t="shared" si="5"/>
        <v>0</v>
      </c>
      <c r="P18" s="114">
        <f t="shared" si="5"/>
        <v>0</v>
      </c>
      <c r="Q18" s="114">
        <f t="shared" si="5"/>
        <v>0</v>
      </c>
      <c r="R18" s="114">
        <f t="shared" si="5"/>
        <v>0</v>
      </c>
      <c r="S18" s="114">
        <f t="shared" si="5"/>
        <v>0</v>
      </c>
      <c r="T18" s="114">
        <f t="shared" si="5"/>
        <v>0</v>
      </c>
      <c r="U18" s="114">
        <f t="shared" si="5"/>
        <v>0</v>
      </c>
      <c r="V18" s="114">
        <f t="shared" si="5"/>
        <v>0</v>
      </c>
      <c r="W18" s="114">
        <f t="shared" si="5"/>
        <v>0</v>
      </c>
      <c r="X18" s="114">
        <f t="shared" si="5"/>
        <v>0</v>
      </c>
      <c r="Y18" s="114">
        <f t="shared" si="5"/>
        <v>0</v>
      </c>
      <c r="Z18" s="114">
        <f t="shared" si="5"/>
        <v>0</v>
      </c>
      <c r="AA18" s="114">
        <f t="shared" si="5"/>
        <v>0</v>
      </c>
      <c r="AB18" s="114">
        <f t="shared" si="5"/>
        <v>0</v>
      </c>
      <c r="AC18" s="114">
        <f t="shared" si="5"/>
        <v>0</v>
      </c>
      <c r="AD18" s="114">
        <f t="shared" si="5"/>
        <v>0</v>
      </c>
      <c r="AE18" s="114">
        <f t="shared" si="5"/>
        <v>0</v>
      </c>
      <c r="AF18" s="114">
        <f t="shared" si="5"/>
        <v>0</v>
      </c>
      <c r="AG18" s="114">
        <f t="shared" si="5"/>
        <v>0</v>
      </c>
      <c r="AH18" s="114">
        <f t="shared" si="5"/>
        <v>0</v>
      </c>
      <c r="AI18" s="114">
        <f t="shared" ref="AI18:AZ18" si="6">AI17</f>
        <v>0</v>
      </c>
      <c r="AJ18" s="114">
        <f t="shared" si="6"/>
        <v>0</v>
      </c>
      <c r="AK18" s="114">
        <f t="shared" si="6"/>
        <v>0</v>
      </c>
      <c r="AL18" s="114">
        <f t="shared" si="6"/>
        <v>0</v>
      </c>
      <c r="AM18" s="114">
        <f t="shared" si="6"/>
        <v>0</v>
      </c>
      <c r="AN18" s="114">
        <f t="shared" si="6"/>
        <v>0</v>
      </c>
      <c r="AO18" s="114">
        <f t="shared" si="6"/>
        <v>0</v>
      </c>
      <c r="AP18" s="114">
        <f t="shared" si="6"/>
        <v>0</v>
      </c>
      <c r="AQ18" s="114">
        <f t="shared" si="6"/>
        <v>0</v>
      </c>
      <c r="AR18" s="114">
        <f t="shared" si="6"/>
        <v>0</v>
      </c>
      <c r="AS18" s="114">
        <f t="shared" si="6"/>
        <v>0</v>
      </c>
      <c r="AT18" s="114">
        <f t="shared" si="6"/>
        <v>0</v>
      </c>
      <c r="AU18" s="114">
        <f t="shared" si="6"/>
        <v>0</v>
      </c>
      <c r="AV18" s="114">
        <f t="shared" si="6"/>
        <v>0</v>
      </c>
      <c r="AW18" s="114">
        <f t="shared" si="6"/>
        <v>0</v>
      </c>
      <c r="AX18" s="114">
        <f t="shared" si="6"/>
        <v>0</v>
      </c>
      <c r="AY18" s="114">
        <f t="shared" si="6"/>
        <v>0</v>
      </c>
      <c r="AZ18" s="114">
        <f t="shared" si="6"/>
        <v>0</v>
      </c>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row>
    <row r="19" spans="1:212" s="23" customFormat="1" ht="15.5" customHeight="1" x14ac:dyDescent="0.25">
      <c r="B19" s="166" t="s">
        <v>38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212" s="23" customFormat="1" ht="15.5" customHeight="1" x14ac:dyDescent="0.25">
      <c r="B20" s="169" t="s">
        <v>19</v>
      </c>
      <c r="C20" s="63" t="e">
        <f>Finansējums!J22</f>
        <v>#VALUE!</v>
      </c>
      <c r="D20" s="63" t="e">
        <f>Finansējums!K22</f>
        <v>#VALUE!</v>
      </c>
      <c r="E20" s="63" t="e">
        <f>Finansējums!L22</f>
        <v>#VALUE!</v>
      </c>
      <c r="F20" s="63" t="e">
        <f>Finansējums!M22</f>
        <v>#VALUE!</v>
      </c>
      <c r="G20" s="63" t="e">
        <f>Finansējums!N22</f>
        <v>#VALUE!</v>
      </c>
      <c r="H20" s="63" t="e">
        <f>Finansējums!O22</f>
        <v>#VALUE!</v>
      </c>
      <c r="I20" s="63" t="e">
        <f>Finansējums!P22</f>
        <v>#VALUE!</v>
      </c>
      <c r="J20" s="63" t="e">
        <f>Finansējums!Q22</f>
        <v>#VALUE!</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row>
    <row r="21" spans="1:212" s="23" customFormat="1" ht="15.5" customHeight="1" x14ac:dyDescent="0.25">
      <c r="B21" s="169" t="s">
        <v>244</v>
      </c>
      <c r="C21" s="63">
        <f>'Pašvaldības finansējums'!D31</f>
        <v>0</v>
      </c>
      <c r="D21" s="63">
        <f>'Pašvaldības finansējums'!E31</f>
        <v>0</v>
      </c>
      <c r="E21" s="63">
        <f>'Pašvaldības finansējums'!F31</f>
        <v>0</v>
      </c>
      <c r="F21" s="63">
        <f>'Pašvaldības finansējums'!G31</f>
        <v>0</v>
      </c>
      <c r="G21" s="63">
        <f>'Pašvaldības finansējums'!H31</f>
        <v>0</v>
      </c>
      <c r="H21" s="63">
        <f>'Pašvaldības finansējums'!I31</f>
        <v>0</v>
      </c>
      <c r="I21" s="63">
        <f>'Pašvaldības finansējums'!J31</f>
        <v>0</v>
      </c>
      <c r="J21" s="63">
        <f>'Pašvaldības finansējums'!K31</f>
        <v>0</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row>
    <row r="22" spans="1:212" s="23" customFormat="1" ht="15.5" customHeight="1" x14ac:dyDescent="0.25">
      <c r="B22" s="169" t="s">
        <v>137</v>
      </c>
      <c r="C22" s="63" t="e">
        <f>Finansējums!J23+Finansējums!J24+Finansējums!J25</f>
        <v>#VALUE!</v>
      </c>
      <c r="D22" s="63" t="e">
        <f>Finansējums!K23+Finansējums!K24+Finansējums!K25</f>
        <v>#VALUE!</v>
      </c>
      <c r="E22" s="63" t="e">
        <f>Finansējums!L23+Finansējums!L24+Finansējums!L25</f>
        <v>#VALUE!</v>
      </c>
      <c r="F22" s="63" t="e">
        <f>Finansējums!M23+Finansējums!M24+Finansējums!M25</f>
        <v>#VALUE!</v>
      </c>
      <c r="G22" s="63" t="e">
        <f>Finansējums!N23+Finansējums!N24+Finansējums!N25</f>
        <v>#VALUE!</v>
      </c>
      <c r="H22" s="63" t="e">
        <f>Finansējums!O23+Finansējums!O24+Finansējums!O25</f>
        <v>#VALUE!</v>
      </c>
      <c r="I22" s="63" t="e">
        <f>Finansējums!P23+Finansējums!P24+Finansējums!P25</f>
        <v>#VALUE!</v>
      </c>
      <c r="J22" s="63" t="e">
        <f>Finansējums!Q23+Finansējums!Q24+Finansējums!Q25</f>
        <v>#VALUE!</v>
      </c>
      <c r="K22" s="63">
        <f>Finansējums!R23+Finansējums!R24+Finansējums!R25</f>
        <v>0</v>
      </c>
      <c r="L22" s="63">
        <f>Finansējums!S23+Finansējums!S24+Finansējums!S25</f>
        <v>0</v>
      </c>
      <c r="M22" s="63">
        <f>Finansējums!T23+Finansējums!T24+Finansējums!T25</f>
        <v>0</v>
      </c>
      <c r="N22" s="63">
        <f>Finansējums!U23+Finansējums!U24+Finansējums!U25</f>
        <v>0</v>
      </c>
      <c r="O22" s="63">
        <f>Finansējums!V23+Finansējums!V24+Finansējums!V25</f>
        <v>0</v>
      </c>
      <c r="P22" s="63">
        <f>Finansējums!W23+Finansējums!W24+Finansējums!W25</f>
        <v>0</v>
      </c>
      <c r="Q22" s="63">
        <f>Finansējums!X23+Finansējums!X24+Finansējums!X25</f>
        <v>0</v>
      </c>
      <c r="R22" s="63">
        <f>Finansējums!Y23+Finansējums!Y24+Finansējums!Y25</f>
        <v>0</v>
      </c>
      <c r="S22" s="63">
        <f>Finansējums!Z23+Finansējums!Z24+Finansējums!Z25</f>
        <v>0</v>
      </c>
      <c r="T22" s="63">
        <f>Finansējums!AA23+Finansējums!AA24+Finansējums!AA25</f>
        <v>0</v>
      </c>
      <c r="U22" s="63">
        <f>Finansējums!AB23+Finansējums!AB24+Finansējums!AB25</f>
        <v>0</v>
      </c>
      <c r="V22" s="63">
        <f>Finansējums!AC23+Finansējums!AC24+Finansējums!AC25</f>
        <v>0</v>
      </c>
      <c r="W22" s="63">
        <f>Finansējums!AD23+Finansējums!AD24+Finansējums!AD25</f>
        <v>0</v>
      </c>
      <c r="X22" s="63">
        <f>Finansējums!AE23+Finansējums!AE24+Finansējums!AE25</f>
        <v>0</v>
      </c>
      <c r="Y22" s="63">
        <f>Finansējums!AF23+Finansējums!AF24+Finansējums!AF25</f>
        <v>0</v>
      </c>
      <c r="Z22" s="63">
        <f>Finansējums!AG23+Finansējums!AG24+Finansējums!AG25</f>
        <v>0</v>
      </c>
      <c r="AA22" s="63">
        <f>Finansējums!AH23+Finansējums!AH24+Finansējums!AH25</f>
        <v>0</v>
      </c>
      <c r="AB22" s="63">
        <f>Finansējums!AI23+Finansējums!AI24+Finansējums!AI25</f>
        <v>0</v>
      </c>
      <c r="AC22" s="63">
        <f>Finansējums!AJ23+Finansējums!AJ24+Finansējums!AJ25</f>
        <v>0</v>
      </c>
      <c r="AD22" s="63">
        <f>Finansējums!AK23+Finansējums!AK24+Finansējums!AK25</f>
        <v>0</v>
      </c>
      <c r="AE22" s="63">
        <f>Finansējums!AL23+Finansējums!AL24+Finansējums!AL25</f>
        <v>0</v>
      </c>
      <c r="AF22" s="63">
        <f>Finansējums!AM23+Finansējums!AM24+Finansējums!AM25</f>
        <v>0</v>
      </c>
      <c r="AG22" s="63">
        <f>Finansējums!AN23+Finansējums!AN24+Finansējums!AN25</f>
        <v>0</v>
      </c>
      <c r="AH22" s="63">
        <f>Finansējums!AO23+Finansējums!AO24+Finansējums!AO25</f>
        <v>0</v>
      </c>
      <c r="AI22" s="63">
        <f>Finansējums!AP23+Finansējums!AP24+Finansējums!AP25</f>
        <v>0</v>
      </c>
      <c r="AJ22" s="63">
        <f>Finansējums!AQ23+Finansējums!AQ24+Finansējums!AQ25</f>
        <v>0</v>
      </c>
      <c r="AK22" s="63">
        <f>Finansējums!AR23+Finansējums!AR24+Finansējums!AR25</f>
        <v>0</v>
      </c>
      <c r="AL22" s="63">
        <f>Finansējums!AS23+Finansējums!AS24+Finansējums!AS25</f>
        <v>0</v>
      </c>
      <c r="AM22" s="63">
        <f>Finansējums!AT23+Finansējums!AT24+Finansējums!AT25</f>
        <v>0</v>
      </c>
      <c r="AN22" s="63">
        <f>Finansējums!AU23+Finansējums!AU24+Finansējums!AU25</f>
        <v>0</v>
      </c>
      <c r="AO22" s="63">
        <f>Finansējums!AV23+Finansējums!AV24+Finansējums!AV25</f>
        <v>0</v>
      </c>
      <c r="AP22" s="63">
        <f>Finansējums!AW23+Finansējums!AW24+Finansējums!AW25</f>
        <v>0</v>
      </c>
      <c r="AQ22" s="63">
        <f>Finansējums!AX23+Finansējums!AX24+Finansējums!AX25</f>
        <v>0</v>
      </c>
      <c r="AR22" s="63">
        <f>Finansējums!AY23+Finansējums!AY24+Finansējums!AY25</f>
        <v>0</v>
      </c>
      <c r="AS22" s="63">
        <f>Finansējums!AZ23+Finansējums!AZ24+Finansējums!AZ25</f>
        <v>0</v>
      </c>
      <c r="AT22" s="63">
        <f>Finansējums!BA23+Finansējums!BA24+Finansējums!BA25</f>
        <v>0</v>
      </c>
      <c r="AU22" s="63">
        <f>Finansējums!BB23+Finansējums!BB24+Finansējums!BB25</f>
        <v>0</v>
      </c>
      <c r="AV22" s="63">
        <f>Finansējums!BC23+Finansējums!BC24+Finansējums!BC25</f>
        <v>0</v>
      </c>
      <c r="AW22" s="63">
        <f>Finansējums!BD23+Finansējums!BD24+Finansējums!BD25</f>
        <v>0</v>
      </c>
      <c r="AX22" s="63">
        <f>Finansējums!BE23+Finansējums!BE24+Finansējums!BE25</f>
        <v>0</v>
      </c>
      <c r="AY22" s="63">
        <f>Finansējums!BF23+Finansējums!BF24+Finansējums!BF25</f>
        <v>0</v>
      </c>
      <c r="AZ22" s="63">
        <f>Finansējums!BG23+Finansējums!BG24+Finansējums!BG25</f>
        <v>0</v>
      </c>
    </row>
    <row r="23" spans="1:212" s="23" customFormat="1" ht="15.5" customHeight="1" x14ac:dyDescent="0.25">
      <c r="B23" s="169" t="s">
        <v>8</v>
      </c>
      <c r="C23" s="63" t="e">
        <f>Finansējums!J26</f>
        <v>#DIV/0!</v>
      </c>
      <c r="D23" s="63" t="e">
        <f>Finansējums!K26</f>
        <v>#DIV/0!</v>
      </c>
      <c r="E23" s="63" t="e">
        <f>Finansējums!L26</f>
        <v>#DIV/0!</v>
      </c>
      <c r="F23" s="63" t="e">
        <f>Finansējums!M26</f>
        <v>#DIV/0!</v>
      </c>
      <c r="G23" s="63" t="e">
        <f>Finansējums!N26</f>
        <v>#DIV/0!</v>
      </c>
      <c r="H23" s="63" t="e">
        <f>Finansējums!O26</f>
        <v>#DIV/0!</v>
      </c>
      <c r="I23" s="63" t="e">
        <f>Finansējums!P26</f>
        <v>#DIV/0!</v>
      </c>
      <c r="J23" s="63" t="e">
        <f>Finansējums!Q26</f>
        <v>#DIV/0!</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row>
    <row r="24" spans="1:212" s="23" customFormat="1" ht="15.5" customHeight="1" x14ac:dyDescent="0.25">
      <c r="B24" s="53" t="s">
        <v>177</v>
      </c>
      <c r="C24" s="63">
        <f>Finansējums!J44+Finansējums!J58+Finansējums!J71</f>
        <v>0</v>
      </c>
      <c r="D24" s="63">
        <f>Finansējums!K44+Finansējums!K58+Finansējums!K71</f>
        <v>0</v>
      </c>
      <c r="E24" s="63">
        <f>Finansējums!L44+Finansējums!L58+Finansējums!L71</f>
        <v>0</v>
      </c>
      <c r="F24" s="63">
        <f>Finansējums!M44+Finansējums!M58+Finansējums!M71</f>
        <v>0</v>
      </c>
      <c r="G24" s="63">
        <f>Finansējums!N44+Finansējums!N58+Finansējums!N71</f>
        <v>0</v>
      </c>
      <c r="H24" s="63">
        <f>Finansējums!O44+Finansējums!O58+Finansējums!O71</f>
        <v>0</v>
      </c>
      <c r="I24" s="63">
        <f>Finansējums!P44+Finansējums!P58+Finansējums!P71</f>
        <v>0</v>
      </c>
      <c r="J24" s="63">
        <f>Finansējums!Q44+Finansējums!Q58+Finansējums!Q71</f>
        <v>0</v>
      </c>
      <c r="K24" s="63">
        <f>Finansējums!R44+Finansējums!R58+Finansējums!R71</f>
        <v>0</v>
      </c>
      <c r="L24" s="63">
        <f>Finansējums!S44+Finansējums!S58+Finansējums!S71</f>
        <v>0</v>
      </c>
      <c r="M24" s="63">
        <f>Finansējums!T44+Finansējums!T58+Finansējums!T71</f>
        <v>0</v>
      </c>
      <c r="N24" s="63">
        <f>Finansējums!U44+Finansējums!U58+Finansējums!U71</f>
        <v>0</v>
      </c>
      <c r="O24" s="63">
        <f>Finansējums!V44+Finansējums!V58+Finansējums!V71</f>
        <v>0</v>
      </c>
      <c r="P24" s="63">
        <f>Finansējums!W44+Finansējums!W58+Finansējums!W71</f>
        <v>0</v>
      </c>
      <c r="Q24" s="63">
        <f>Finansējums!X44+Finansējums!X58+Finansējums!X71</f>
        <v>0</v>
      </c>
      <c r="R24" s="63">
        <f>Finansējums!Y44+Finansējums!Y58+Finansējums!Y71</f>
        <v>0</v>
      </c>
      <c r="S24" s="63">
        <f>Finansējums!Z44+Finansējums!Z58+Finansējums!Z71</f>
        <v>0</v>
      </c>
      <c r="T24" s="63">
        <f>Finansējums!AA44+Finansējums!AA58+Finansējums!AA71</f>
        <v>0</v>
      </c>
      <c r="U24" s="63">
        <f>Finansējums!AB44+Finansējums!AB58+Finansējums!AB71</f>
        <v>0</v>
      </c>
      <c r="V24" s="63">
        <f>Finansējums!AC44+Finansējums!AC58+Finansējums!AC71</f>
        <v>0</v>
      </c>
      <c r="W24" s="63">
        <f>Finansējums!AD44+Finansējums!AD58+Finansējums!AD71</f>
        <v>0</v>
      </c>
      <c r="X24" s="63">
        <f>Finansējums!AE44+Finansējums!AE58+Finansējums!AE71</f>
        <v>0</v>
      </c>
      <c r="Y24" s="63">
        <f>Finansējums!AF44+Finansējums!AF58+Finansējums!AF71</f>
        <v>0</v>
      </c>
      <c r="Z24" s="63">
        <f>Finansējums!AG44+Finansējums!AG58+Finansējums!AG71</f>
        <v>0</v>
      </c>
      <c r="AA24" s="63">
        <f>Finansējums!AH44+Finansējums!AH58+Finansējums!AH71</f>
        <v>0</v>
      </c>
      <c r="AB24" s="63">
        <f>Finansējums!AI44+Finansējums!AI58+Finansējums!AI71</f>
        <v>0</v>
      </c>
      <c r="AC24" s="63">
        <f>Finansējums!AJ44+Finansējums!AJ58+Finansējums!AJ71</f>
        <v>0</v>
      </c>
      <c r="AD24" s="63">
        <f>Finansējums!AK44+Finansējums!AK58+Finansējums!AK71</f>
        <v>0</v>
      </c>
      <c r="AE24" s="63">
        <f>Finansējums!AL44+Finansējums!AL58+Finansējums!AL71</f>
        <v>0</v>
      </c>
      <c r="AF24" s="63">
        <f>Finansējums!AM44+Finansējums!AM58+Finansējums!AM71</f>
        <v>0</v>
      </c>
      <c r="AG24" s="63">
        <f>Finansējums!AN44+Finansējums!AN58+Finansējums!AN71</f>
        <v>0</v>
      </c>
      <c r="AH24" s="63">
        <f>Finansējums!AO44+Finansējums!AO58+Finansējums!AO71</f>
        <v>0</v>
      </c>
      <c r="AI24" s="63">
        <f>Finansējums!AP44+Finansējums!AP58+Finansējums!AP71</f>
        <v>0</v>
      </c>
      <c r="AJ24" s="63">
        <f>Finansējums!AQ44+Finansējums!AQ58+Finansējums!AQ71</f>
        <v>0</v>
      </c>
      <c r="AK24" s="63">
        <f>Finansējums!AR44+Finansējums!AR58+Finansējums!AR71</f>
        <v>0</v>
      </c>
      <c r="AL24" s="63">
        <f>Finansējums!AS44+Finansējums!AS58+Finansējums!AS71</f>
        <v>0</v>
      </c>
      <c r="AM24" s="63">
        <f>Finansējums!AT44+Finansējums!AT58+Finansējums!AT71</f>
        <v>0</v>
      </c>
      <c r="AN24" s="63">
        <f>Finansējums!AU44+Finansējums!AU58+Finansējums!AU71</f>
        <v>0</v>
      </c>
      <c r="AO24" s="63">
        <f>Finansējums!AV44+Finansējums!AV58+Finansējums!AV71</f>
        <v>0</v>
      </c>
      <c r="AP24" s="63">
        <f>Finansējums!AW44+Finansējums!AW58+Finansējums!AW71</f>
        <v>0</v>
      </c>
      <c r="AQ24" s="63">
        <f>Finansējums!AX44+Finansējums!AX58+Finansējums!AX71</f>
        <v>0</v>
      </c>
      <c r="AR24" s="63">
        <f>Finansējums!AY44+Finansējums!AY58+Finansējums!AY71</f>
        <v>0</v>
      </c>
      <c r="AS24" s="63">
        <f>Finansējums!AZ44+Finansējums!AZ58+Finansējums!AZ71</f>
        <v>0</v>
      </c>
      <c r="AT24" s="63">
        <f>Finansējums!BA44+Finansējums!BA58+Finansējums!BA71</f>
        <v>0</v>
      </c>
      <c r="AU24" s="63">
        <f>Finansējums!BB44+Finansējums!BB58+Finansējums!BB71</f>
        <v>0</v>
      </c>
      <c r="AV24" s="63">
        <f>Finansējums!BC44+Finansējums!BC58+Finansējums!BC71</f>
        <v>0</v>
      </c>
      <c r="AW24" s="63">
        <f>Finansējums!BD44+Finansējums!BD58+Finansējums!BD71</f>
        <v>0</v>
      </c>
      <c r="AX24" s="63">
        <f>Finansējums!BE44+Finansējums!BE58+Finansējums!BE71</f>
        <v>0</v>
      </c>
      <c r="AY24" s="63">
        <f>Finansējums!BF44+Finansējums!BF58+Finansējums!BF71</f>
        <v>0</v>
      </c>
      <c r="AZ24" s="63">
        <f>Finansējums!BG44+Finansējums!BG58+Finansējums!BG71</f>
        <v>0</v>
      </c>
    </row>
    <row r="25" spans="1:212" s="23" customFormat="1" ht="15.5" customHeight="1" thickBot="1" x14ac:dyDescent="0.3">
      <c r="B25" s="167" t="s">
        <v>176</v>
      </c>
      <c r="C25" s="113">
        <f>Finansējums!J84</f>
        <v>0</v>
      </c>
      <c r="D25" s="113">
        <f>Finansējums!K84</f>
        <v>0</v>
      </c>
      <c r="E25" s="113">
        <f>Finansējums!L84</f>
        <v>0</v>
      </c>
      <c r="F25" s="113">
        <f>Finansējums!M84</f>
        <v>0</v>
      </c>
      <c r="G25" s="113">
        <f>Finansējums!N84</f>
        <v>0</v>
      </c>
      <c r="H25" s="113">
        <f>Finansējums!O84</f>
        <v>0</v>
      </c>
      <c r="I25" s="113">
        <f>Finansējums!P84</f>
        <v>0</v>
      </c>
      <c r="J25" s="113">
        <f>Finansējums!Q84</f>
        <v>0</v>
      </c>
      <c r="K25" s="113">
        <f>Finansējums!R84</f>
        <v>0</v>
      </c>
      <c r="L25" s="113">
        <f>Finansējums!S84</f>
        <v>0</v>
      </c>
      <c r="M25" s="113">
        <f>Finansējums!T84</f>
        <v>0</v>
      </c>
      <c r="N25" s="113">
        <f>Finansējums!U84</f>
        <v>0</v>
      </c>
      <c r="O25" s="113">
        <f>Finansējums!V84</f>
        <v>0</v>
      </c>
      <c r="P25" s="113">
        <f>Finansējums!W84</f>
        <v>0</v>
      </c>
      <c r="Q25" s="113">
        <f>Finansējums!X84</f>
        <v>0</v>
      </c>
      <c r="R25" s="113">
        <f>Finansējums!Y84</f>
        <v>0</v>
      </c>
      <c r="S25" s="113">
        <f>Finansējums!Z84</f>
        <v>0</v>
      </c>
      <c r="T25" s="113">
        <f>Finansējums!AA84</f>
        <v>0</v>
      </c>
      <c r="U25" s="113">
        <f>Finansējums!AB84</f>
        <v>0</v>
      </c>
      <c r="V25" s="113">
        <f>Finansējums!AC84</f>
        <v>0</v>
      </c>
      <c r="W25" s="113">
        <f>Finansējums!AD84</f>
        <v>0</v>
      </c>
      <c r="X25" s="113">
        <f>Finansējums!AE84</f>
        <v>0</v>
      </c>
      <c r="Y25" s="113">
        <f>Finansējums!AF84</f>
        <v>0</v>
      </c>
      <c r="Z25" s="113">
        <f>Finansējums!AG84</f>
        <v>0</v>
      </c>
      <c r="AA25" s="113">
        <f>Finansējums!AH84</f>
        <v>0</v>
      </c>
      <c r="AB25" s="113">
        <f>Finansējums!AI84</f>
        <v>0</v>
      </c>
      <c r="AC25" s="113">
        <f>Finansējums!AJ84</f>
        <v>0</v>
      </c>
      <c r="AD25" s="113">
        <f>Finansējums!AK84</f>
        <v>0</v>
      </c>
      <c r="AE25" s="113">
        <f>Finansējums!AL84</f>
        <v>0</v>
      </c>
      <c r="AF25" s="113">
        <f>Finansējums!AM84</f>
        <v>0</v>
      </c>
      <c r="AG25" s="113">
        <f>Finansējums!AN84</f>
        <v>0</v>
      </c>
      <c r="AH25" s="113">
        <f>Finansējums!AO84</f>
        <v>0</v>
      </c>
      <c r="AI25" s="113">
        <f>Finansējums!AP84</f>
        <v>0</v>
      </c>
      <c r="AJ25" s="113">
        <f>Finansējums!AQ84</f>
        <v>0</v>
      </c>
      <c r="AK25" s="113">
        <f>Finansējums!AR84</f>
        <v>0</v>
      </c>
      <c r="AL25" s="113">
        <f>Finansējums!AS84</f>
        <v>0</v>
      </c>
      <c r="AM25" s="113">
        <f>Finansējums!AT84</f>
        <v>0</v>
      </c>
      <c r="AN25" s="113">
        <f>Finansējums!AU84</f>
        <v>0</v>
      </c>
      <c r="AO25" s="113">
        <f>Finansējums!AV84</f>
        <v>0</v>
      </c>
      <c r="AP25" s="113">
        <f>Finansējums!AW84</f>
        <v>0</v>
      </c>
      <c r="AQ25" s="113">
        <f>Finansējums!AX84</f>
        <v>0</v>
      </c>
      <c r="AR25" s="113">
        <f>Finansējums!AY84</f>
        <v>0</v>
      </c>
      <c r="AS25" s="113">
        <f>Finansējums!AZ84</f>
        <v>0</v>
      </c>
      <c r="AT25" s="113">
        <f>Finansējums!BA84</f>
        <v>0</v>
      </c>
      <c r="AU25" s="113">
        <f>Finansējums!BB84</f>
        <v>0</v>
      </c>
      <c r="AV25" s="113">
        <f>Finansējums!BC84</f>
        <v>0</v>
      </c>
      <c r="AW25" s="113">
        <f>Finansējums!BD84</f>
        <v>0</v>
      </c>
      <c r="AX25" s="113">
        <f>Finansējums!BE84</f>
        <v>0</v>
      </c>
      <c r="AY25" s="113">
        <f>Finansējums!BF84</f>
        <v>0</v>
      </c>
      <c r="AZ25" s="113">
        <f>Finansējums!BG84</f>
        <v>0</v>
      </c>
    </row>
    <row r="26" spans="1:212" s="25" customFormat="1" ht="15.5" customHeight="1" x14ac:dyDescent="0.25">
      <c r="A26" s="23"/>
      <c r="B26" s="168" t="s">
        <v>42</v>
      </c>
      <c r="C26" s="114" t="e">
        <f t="shared" ref="C26:AH26" si="7">SUM(C20:C25)</f>
        <v>#VALUE!</v>
      </c>
      <c r="D26" s="114" t="e">
        <f t="shared" si="7"/>
        <v>#VALUE!</v>
      </c>
      <c r="E26" s="114" t="e">
        <f t="shared" si="7"/>
        <v>#VALUE!</v>
      </c>
      <c r="F26" s="114" t="e">
        <f t="shared" si="7"/>
        <v>#VALUE!</v>
      </c>
      <c r="G26" s="114" t="e">
        <f t="shared" si="7"/>
        <v>#VALUE!</v>
      </c>
      <c r="H26" s="114" t="e">
        <f t="shared" si="7"/>
        <v>#VALUE!</v>
      </c>
      <c r="I26" s="114" t="e">
        <f t="shared" si="7"/>
        <v>#VALUE!</v>
      </c>
      <c r="J26" s="114" t="e">
        <f t="shared" si="7"/>
        <v>#VALUE!</v>
      </c>
      <c r="K26" s="114">
        <f t="shared" si="7"/>
        <v>0</v>
      </c>
      <c r="L26" s="114">
        <f t="shared" si="7"/>
        <v>0</v>
      </c>
      <c r="M26" s="114">
        <f t="shared" si="7"/>
        <v>0</v>
      </c>
      <c r="N26" s="114">
        <f t="shared" si="7"/>
        <v>0</v>
      </c>
      <c r="O26" s="114">
        <f t="shared" si="7"/>
        <v>0</v>
      </c>
      <c r="P26" s="114">
        <f t="shared" si="7"/>
        <v>0</v>
      </c>
      <c r="Q26" s="114">
        <f t="shared" si="7"/>
        <v>0</v>
      </c>
      <c r="R26" s="114">
        <f t="shared" si="7"/>
        <v>0</v>
      </c>
      <c r="S26" s="114">
        <f t="shared" si="7"/>
        <v>0</v>
      </c>
      <c r="T26" s="114">
        <f t="shared" si="7"/>
        <v>0</v>
      </c>
      <c r="U26" s="114">
        <f t="shared" si="7"/>
        <v>0</v>
      </c>
      <c r="V26" s="114">
        <f t="shared" si="7"/>
        <v>0</v>
      </c>
      <c r="W26" s="114">
        <f t="shared" si="7"/>
        <v>0</v>
      </c>
      <c r="X26" s="114">
        <f t="shared" si="7"/>
        <v>0</v>
      </c>
      <c r="Y26" s="114">
        <f t="shared" si="7"/>
        <v>0</v>
      </c>
      <c r="Z26" s="114">
        <f t="shared" si="7"/>
        <v>0</v>
      </c>
      <c r="AA26" s="114">
        <f t="shared" si="7"/>
        <v>0</v>
      </c>
      <c r="AB26" s="114">
        <f t="shared" si="7"/>
        <v>0</v>
      </c>
      <c r="AC26" s="114">
        <f t="shared" si="7"/>
        <v>0</v>
      </c>
      <c r="AD26" s="114">
        <f t="shared" si="7"/>
        <v>0</v>
      </c>
      <c r="AE26" s="114">
        <f t="shared" si="7"/>
        <v>0</v>
      </c>
      <c r="AF26" s="114">
        <f t="shared" si="7"/>
        <v>0</v>
      </c>
      <c r="AG26" s="114">
        <f t="shared" si="7"/>
        <v>0</v>
      </c>
      <c r="AH26" s="114">
        <f t="shared" si="7"/>
        <v>0</v>
      </c>
      <c r="AI26" s="114">
        <f t="shared" ref="AI26:AZ26" si="8">SUM(AI20:AI25)</f>
        <v>0</v>
      </c>
      <c r="AJ26" s="114">
        <f t="shared" si="8"/>
        <v>0</v>
      </c>
      <c r="AK26" s="114">
        <f t="shared" si="8"/>
        <v>0</v>
      </c>
      <c r="AL26" s="114">
        <f t="shared" si="8"/>
        <v>0</v>
      </c>
      <c r="AM26" s="114">
        <f t="shared" si="8"/>
        <v>0</v>
      </c>
      <c r="AN26" s="114">
        <f t="shared" si="8"/>
        <v>0</v>
      </c>
      <c r="AO26" s="114">
        <f t="shared" si="8"/>
        <v>0</v>
      </c>
      <c r="AP26" s="114">
        <f t="shared" si="8"/>
        <v>0</v>
      </c>
      <c r="AQ26" s="114">
        <f t="shared" si="8"/>
        <v>0</v>
      </c>
      <c r="AR26" s="114">
        <f t="shared" si="8"/>
        <v>0</v>
      </c>
      <c r="AS26" s="114">
        <f t="shared" si="8"/>
        <v>0</v>
      </c>
      <c r="AT26" s="114">
        <f t="shared" si="8"/>
        <v>0</v>
      </c>
      <c r="AU26" s="114">
        <f t="shared" si="8"/>
        <v>0</v>
      </c>
      <c r="AV26" s="114">
        <f t="shared" si="8"/>
        <v>0</v>
      </c>
      <c r="AW26" s="114">
        <f t="shared" si="8"/>
        <v>0</v>
      </c>
      <c r="AX26" s="114">
        <f t="shared" si="8"/>
        <v>0</v>
      </c>
      <c r="AY26" s="114">
        <f t="shared" si="8"/>
        <v>0</v>
      </c>
      <c r="AZ26" s="114">
        <f t="shared" si="8"/>
        <v>0</v>
      </c>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row>
    <row r="27" spans="1:212" s="23" customFormat="1" ht="15.5" customHeight="1" x14ac:dyDescent="0.25">
      <c r="B27" s="166" t="s">
        <v>54</v>
      </c>
      <c r="C27" s="62" t="e">
        <f t="shared" ref="C27:AH27" si="9">C15+C18+C26</f>
        <v>#VALUE!</v>
      </c>
      <c r="D27" s="62" t="e">
        <f t="shared" si="9"/>
        <v>#VALUE!</v>
      </c>
      <c r="E27" s="62" t="e">
        <f t="shared" si="9"/>
        <v>#VALUE!</v>
      </c>
      <c r="F27" s="62" t="e">
        <f t="shared" si="9"/>
        <v>#VALUE!</v>
      </c>
      <c r="G27" s="62" t="e">
        <f t="shared" si="9"/>
        <v>#VALUE!</v>
      </c>
      <c r="H27" s="62" t="e">
        <f t="shared" si="9"/>
        <v>#VALUE!</v>
      </c>
      <c r="I27" s="62" t="e">
        <f t="shared" si="9"/>
        <v>#VALUE!</v>
      </c>
      <c r="J27" s="62" t="e">
        <f t="shared" si="9"/>
        <v>#VALUE!</v>
      </c>
      <c r="K27" s="62" t="e">
        <f t="shared" si="9"/>
        <v>#VALUE!</v>
      </c>
      <c r="L27" s="62" t="e">
        <f t="shared" si="9"/>
        <v>#VALUE!</v>
      </c>
      <c r="M27" s="62" t="e">
        <f t="shared" si="9"/>
        <v>#VALUE!</v>
      </c>
      <c r="N27" s="62" t="e">
        <f t="shared" si="9"/>
        <v>#VALUE!</v>
      </c>
      <c r="O27" s="62" t="e">
        <f t="shared" si="9"/>
        <v>#VALUE!</v>
      </c>
      <c r="P27" s="62" t="e">
        <f t="shared" si="9"/>
        <v>#VALUE!</v>
      </c>
      <c r="Q27" s="62" t="e">
        <f t="shared" si="9"/>
        <v>#VALUE!</v>
      </c>
      <c r="R27" s="62" t="e">
        <f t="shared" si="9"/>
        <v>#VALUE!</v>
      </c>
      <c r="S27" s="62" t="e">
        <f t="shared" si="9"/>
        <v>#VALUE!</v>
      </c>
      <c r="T27" s="62" t="e">
        <f t="shared" si="9"/>
        <v>#VALUE!</v>
      </c>
      <c r="U27" s="62" t="e">
        <f t="shared" si="9"/>
        <v>#VALUE!</v>
      </c>
      <c r="V27" s="62" t="e">
        <f t="shared" si="9"/>
        <v>#VALUE!</v>
      </c>
      <c r="W27" s="62" t="e">
        <f t="shared" si="9"/>
        <v>#VALUE!</v>
      </c>
      <c r="X27" s="62" t="e">
        <f t="shared" si="9"/>
        <v>#VALUE!</v>
      </c>
      <c r="Y27" s="62" t="e">
        <f t="shared" si="9"/>
        <v>#VALUE!</v>
      </c>
      <c r="Z27" s="62" t="e">
        <f t="shared" si="9"/>
        <v>#VALUE!</v>
      </c>
      <c r="AA27" s="62" t="e">
        <f t="shared" si="9"/>
        <v>#VALUE!</v>
      </c>
      <c r="AB27" s="62" t="e">
        <f t="shared" si="9"/>
        <v>#VALUE!</v>
      </c>
      <c r="AC27" s="62" t="e">
        <f t="shared" si="9"/>
        <v>#VALUE!</v>
      </c>
      <c r="AD27" s="62" t="e">
        <f t="shared" si="9"/>
        <v>#VALUE!</v>
      </c>
      <c r="AE27" s="62" t="e">
        <f t="shared" si="9"/>
        <v>#VALUE!</v>
      </c>
      <c r="AF27" s="62" t="e">
        <f t="shared" si="9"/>
        <v>#VALUE!</v>
      </c>
      <c r="AG27" s="62" t="e">
        <f t="shared" si="9"/>
        <v>#VALUE!</v>
      </c>
      <c r="AH27" s="62" t="e">
        <f t="shared" si="9"/>
        <v>#VALUE!</v>
      </c>
      <c r="AI27" s="62" t="e">
        <f t="shared" ref="AI27:AZ27" si="10">AI15+AI18+AI26</f>
        <v>#VALUE!</v>
      </c>
      <c r="AJ27" s="62" t="e">
        <f t="shared" si="10"/>
        <v>#VALUE!</v>
      </c>
      <c r="AK27" s="62" t="e">
        <f t="shared" si="10"/>
        <v>#VALUE!</v>
      </c>
      <c r="AL27" s="62" t="e">
        <f t="shared" si="10"/>
        <v>#VALUE!</v>
      </c>
      <c r="AM27" s="62" t="e">
        <f t="shared" si="10"/>
        <v>#VALUE!</v>
      </c>
      <c r="AN27" s="62" t="e">
        <f t="shared" si="10"/>
        <v>#VALUE!</v>
      </c>
      <c r="AO27" s="62" t="e">
        <f t="shared" si="10"/>
        <v>#VALUE!</v>
      </c>
      <c r="AP27" s="62">
        <f t="shared" si="10"/>
        <v>0</v>
      </c>
      <c r="AQ27" s="62">
        <f t="shared" si="10"/>
        <v>0</v>
      </c>
      <c r="AR27" s="62">
        <f t="shared" si="10"/>
        <v>0</v>
      </c>
      <c r="AS27" s="62">
        <f t="shared" si="10"/>
        <v>0</v>
      </c>
      <c r="AT27" s="62">
        <f t="shared" si="10"/>
        <v>0</v>
      </c>
      <c r="AU27" s="62">
        <f t="shared" si="10"/>
        <v>0</v>
      </c>
      <c r="AV27" s="62">
        <f t="shared" si="10"/>
        <v>0</v>
      </c>
      <c r="AW27" s="62">
        <f t="shared" si="10"/>
        <v>0</v>
      </c>
      <c r="AX27" s="62">
        <f t="shared" si="10"/>
        <v>0</v>
      </c>
      <c r="AY27" s="62">
        <f t="shared" si="10"/>
        <v>0</v>
      </c>
      <c r="AZ27" s="62">
        <f t="shared" si="10"/>
        <v>0</v>
      </c>
      <c r="BA27" s="26"/>
    </row>
    <row r="28" spans="1:212" s="23" customFormat="1" ht="15.5" customHeight="1" x14ac:dyDescent="0.25">
      <c r="B28" s="53" t="s">
        <v>57</v>
      </c>
      <c r="C28" s="63" t="e">
        <f t="shared" ref="C28:AH28" si="11">C27-C20</f>
        <v>#VALUE!</v>
      </c>
      <c r="D28" s="63" t="e">
        <f t="shared" si="11"/>
        <v>#VALUE!</v>
      </c>
      <c r="E28" s="63" t="e">
        <f t="shared" si="11"/>
        <v>#VALUE!</v>
      </c>
      <c r="F28" s="63" t="e">
        <f t="shared" si="11"/>
        <v>#VALUE!</v>
      </c>
      <c r="G28" s="63" t="e">
        <f t="shared" si="11"/>
        <v>#VALUE!</v>
      </c>
      <c r="H28" s="63" t="e">
        <f t="shared" si="11"/>
        <v>#VALUE!</v>
      </c>
      <c r="I28" s="63" t="e">
        <f t="shared" si="11"/>
        <v>#VALUE!</v>
      </c>
      <c r="J28" s="63" t="e">
        <f t="shared" si="11"/>
        <v>#VALUE!</v>
      </c>
      <c r="K28" s="63" t="e">
        <f t="shared" si="11"/>
        <v>#VALUE!</v>
      </c>
      <c r="L28" s="63" t="e">
        <f t="shared" si="11"/>
        <v>#VALUE!</v>
      </c>
      <c r="M28" s="63" t="e">
        <f t="shared" si="11"/>
        <v>#VALUE!</v>
      </c>
      <c r="N28" s="63" t="e">
        <f t="shared" si="11"/>
        <v>#VALUE!</v>
      </c>
      <c r="O28" s="63" t="e">
        <f t="shared" si="11"/>
        <v>#VALUE!</v>
      </c>
      <c r="P28" s="63" t="e">
        <f t="shared" si="11"/>
        <v>#VALUE!</v>
      </c>
      <c r="Q28" s="63" t="e">
        <f t="shared" si="11"/>
        <v>#VALUE!</v>
      </c>
      <c r="R28" s="63" t="e">
        <f t="shared" si="11"/>
        <v>#VALUE!</v>
      </c>
      <c r="S28" s="63" t="e">
        <f t="shared" si="11"/>
        <v>#VALUE!</v>
      </c>
      <c r="T28" s="63" t="e">
        <f t="shared" si="11"/>
        <v>#VALUE!</v>
      </c>
      <c r="U28" s="63" t="e">
        <f t="shared" si="11"/>
        <v>#VALUE!</v>
      </c>
      <c r="V28" s="63" t="e">
        <f t="shared" si="11"/>
        <v>#VALUE!</v>
      </c>
      <c r="W28" s="63" t="e">
        <f t="shared" si="11"/>
        <v>#VALUE!</v>
      </c>
      <c r="X28" s="63" t="e">
        <f t="shared" si="11"/>
        <v>#VALUE!</v>
      </c>
      <c r="Y28" s="63" t="e">
        <f t="shared" si="11"/>
        <v>#VALUE!</v>
      </c>
      <c r="Z28" s="63" t="e">
        <f t="shared" si="11"/>
        <v>#VALUE!</v>
      </c>
      <c r="AA28" s="63" t="e">
        <f t="shared" si="11"/>
        <v>#VALUE!</v>
      </c>
      <c r="AB28" s="63" t="e">
        <f t="shared" si="11"/>
        <v>#VALUE!</v>
      </c>
      <c r="AC28" s="63" t="e">
        <f t="shared" si="11"/>
        <v>#VALUE!</v>
      </c>
      <c r="AD28" s="63" t="e">
        <f t="shared" si="11"/>
        <v>#VALUE!</v>
      </c>
      <c r="AE28" s="63" t="e">
        <f t="shared" si="11"/>
        <v>#VALUE!</v>
      </c>
      <c r="AF28" s="63" t="e">
        <f t="shared" si="11"/>
        <v>#VALUE!</v>
      </c>
      <c r="AG28" s="63" t="e">
        <f t="shared" si="11"/>
        <v>#VALUE!</v>
      </c>
      <c r="AH28" s="63" t="e">
        <f t="shared" si="11"/>
        <v>#VALUE!</v>
      </c>
      <c r="AI28" s="63" t="e">
        <f t="shared" ref="AI28:AZ28" si="12">AI27-AI20</f>
        <v>#VALUE!</v>
      </c>
      <c r="AJ28" s="63" t="e">
        <f t="shared" si="12"/>
        <v>#VALUE!</v>
      </c>
      <c r="AK28" s="63" t="e">
        <f t="shared" si="12"/>
        <v>#VALUE!</v>
      </c>
      <c r="AL28" s="63" t="e">
        <f t="shared" si="12"/>
        <v>#VALUE!</v>
      </c>
      <c r="AM28" s="63" t="e">
        <f t="shared" si="12"/>
        <v>#VALUE!</v>
      </c>
      <c r="AN28" s="63" t="e">
        <f t="shared" si="12"/>
        <v>#VALUE!</v>
      </c>
      <c r="AO28" s="63" t="e">
        <f t="shared" si="12"/>
        <v>#VALUE!</v>
      </c>
      <c r="AP28" s="63">
        <f t="shared" si="12"/>
        <v>0</v>
      </c>
      <c r="AQ28" s="63">
        <f t="shared" si="12"/>
        <v>0</v>
      </c>
      <c r="AR28" s="63">
        <f t="shared" si="12"/>
        <v>0</v>
      </c>
      <c r="AS28" s="63">
        <f t="shared" si="12"/>
        <v>0</v>
      </c>
      <c r="AT28" s="63">
        <f t="shared" si="12"/>
        <v>0</v>
      </c>
      <c r="AU28" s="63">
        <f t="shared" si="12"/>
        <v>0</v>
      </c>
      <c r="AV28" s="63">
        <f t="shared" si="12"/>
        <v>0</v>
      </c>
      <c r="AW28" s="63">
        <f t="shared" si="12"/>
        <v>0</v>
      </c>
      <c r="AX28" s="63">
        <f t="shared" si="12"/>
        <v>0</v>
      </c>
      <c r="AY28" s="63">
        <f t="shared" si="12"/>
        <v>0</v>
      </c>
      <c r="AZ28" s="63">
        <f t="shared" si="12"/>
        <v>0</v>
      </c>
    </row>
    <row r="29" spans="1:212" s="23" customFormat="1" ht="15.5" customHeight="1" x14ac:dyDescent="0.25">
      <c r="B29" s="53" t="s">
        <v>70</v>
      </c>
      <c r="C29" s="63" t="e">
        <f>IF(C28&gt;0,-'Pamata pieņēmumi'!$D$11*'Naudas plūsma'!C28,0)</f>
        <v>#VALUE!</v>
      </c>
      <c r="D29" s="63" t="e">
        <f>IF(D28&gt;0,-'Pamata pieņēmumi'!$D$11*'Naudas plūsma'!D28,0)</f>
        <v>#VALUE!</v>
      </c>
      <c r="E29" s="63" t="e">
        <f>IF(E28&gt;0,-'Pamata pieņēmumi'!$D$11*'Naudas plūsma'!E28,0)</f>
        <v>#VALUE!</v>
      </c>
      <c r="F29" s="63" t="e">
        <f>IF(F28&gt;0,-'Pamata pieņēmumi'!$D$11*'Naudas plūsma'!F28,0)</f>
        <v>#VALUE!</v>
      </c>
      <c r="G29" s="63" t="e">
        <f>IF(G28&gt;0,-'Pamata pieņēmumi'!$D$11*'Naudas plūsma'!G28,0)</f>
        <v>#VALUE!</v>
      </c>
      <c r="H29" s="63" t="e">
        <f>IF(H28&gt;0,-'Pamata pieņēmumi'!$D$11*'Naudas plūsma'!H28,0)</f>
        <v>#VALUE!</v>
      </c>
      <c r="I29" s="63" t="e">
        <f>IF(I28&gt;0,-'Pamata pieņēmumi'!$D$11*'Naudas plūsma'!I28,0)</f>
        <v>#VALUE!</v>
      </c>
      <c r="J29" s="63" t="e">
        <f>IF(J28&gt;0,-'Pamata pieņēmumi'!$D$11*'Naudas plūsma'!J28,0)</f>
        <v>#VALUE!</v>
      </c>
      <c r="K29" s="63" t="e">
        <f>IF(K28&gt;0,-'Pamata pieņēmumi'!$D$11*'Naudas plūsma'!K28,0)</f>
        <v>#VALUE!</v>
      </c>
      <c r="L29" s="63" t="e">
        <f>IF(L28&gt;0,-'Pamata pieņēmumi'!$D$11*'Naudas plūsma'!L28,0)</f>
        <v>#VALUE!</v>
      </c>
      <c r="M29" s="63" t="e">
        <f>IF(M28&gt;0,-'Pamata pieņēmumi'!$D$11*'Naudas plūsma'!M28,0)</f>
        <v>#VALUE!</v>
      </c>
      <c r="N29" s="63" t="e">
        <f>IF(N28&gt;0,-'Pamata pieņēmumi'!$D$11*'Naudas plūsma'!N28,0)</f>
        <v>#VALUE!</v>
      </c>
      <c r="O29" s="63" t="e">
        <f>IF(O28&gt;0,-'Pamata pieņēmumi'!$D$11*'Naudas plūsma'!O28,0)</f>
        <v>#VALUE!</v>
      </c>
      <c r="P29" s="63" t="e">
        <f>IF(P28&gt;0,-'Pamata pieņēmumi'!$D$11*'Naudas plūsma'!P28,0)</f>
        <v>#VALUE!</v>
      </c>
      <c r="Q29" s="63" t="e">
        <f>IF(Q28&gt;0,-'Pamata pieņēmumi'!$D$11*'Naudas plūsma'!Q28,0)</f>
        <v>#VALUE!</v>
      </c>
      <c r="R29" s="63" t="e">
        <f>IF(R28&gt;0,-'Pamata pieņēmumi'!$D$11*'Naudas plūsma'!R28,0)</f>
        <v>#VALUE!</v>
      </c>
      <c r="S29" s="63" t="e">
        <f>IF(S28&gt;0,-'Pamata pieņēmumi'!$D$11*'Naudas plūsma'!S28,0)</f>
        <v>#VALUE!</v>
      </c>
      <c r="T29" s="63" t="e">
        <f>IF(T28&gt;0,-'Pamata pieņēmumi'!$D$11*'Naudas plūsma'!T28,0)</f>
        <v>#VALUE!</v>
      </c>
      <c r="U29" s="63" t="e">
        <f>IF(U28&gt;0,-'Pamata pieņēmumi'!$D$11*'Naudas plūsma'!U28,0)</f>
        <v>#VALUE!</v>
      </c>
      <c r="V29" s="63" t="e">
        <f>IF(V28&gt;0,-'Pamata pieņēmumi'!$D$11*'Naudas plūsma'!V28,0)</f>
        <v>#VALUE!</v>
      </c>
      <c r="W29" s="63" t="e">
        <f>IF(W28&gt;0,-'Pamata pieņēmumi'!$D$11*'Naudas plūsma'!W28,0)</f>
        <v>#VALUE!</v>
      </c>
      <c r="X29" s="63" t="e">
        <f>IF(X28&gt;0,-'Pamata pieņēmumi'!$D$11*'Naudas plūsma'!X28,0)</f>
        <v>#VALUE!</v>
      </c>
      <c r="Y29" s="63" t="e">
        <f>IF(Y28&gt;0,-'Pamata pieņēmumi'!$D$11*'Naudas plūsma'!Y28,0)</f>
        <v>#VALUE!</v>
      </c>
      <c r="Z29" s="63" t="e">
        <f>IF(Z28&gt;0,-'Pamata pieņēmumi'!$D$11*'Naudas plūsma'!Z28,0)</f>
        <v>#VALUE!</v>
      </c>
      <c r="AA29" s="63" t="e">
        <f>IF(AA28&gt;0,-'Pamata pieņēmumi'!$D$11*'Naudas plūsma'!AA28,0)</f>
        <v>#VALUE!</v>
      </c>
      <c r="AB29" s="63" t="e">
        <f>IF(AB28&gt;0,-'Pamata pieņēmumi'!$D$11*'Naudas plūsma'!AB28,0)</f>
        <v>#VALUE!</v>
      </c>
      <c r="AC29" s="63" t="e">
        <f>IF(AC28&gt;0,-'Pamata pieņēmumi'!$D$11*'Naudas plūsma'!AC28,0)</f>
        <v>#VALUE!</v>
      </c>
      <c r="AD29" s="63" t="e">
        <f>IF(AD28&gt;0,-'Pamata pieņēmumi'!$D$11*'Naudas plūsma'!AD28,0)</f>
        <v>#VALUE!</v>
      </c>
      <c r="AE29" s="63" t="e">
        <f>IF(AE28&gt;0,-'Pamata pieņēmumi'!$D$11*'Naudas plūsma'!AE28,0)</f>
        <v>#VALUE!</v>
      </c>
      <c r="AF29" s="63" t="e">
        <f>IF(AF28&gt;0,-'Pamata pieņēmumi'!$D$11*'Naudas plūsma'!AF28,0)</f>
        <v>#VALUE!</v>
      </c>
      <c r="AG29" s="63" t="e">
        <f>IF(AG28&gt;0,-'Pamata pieņēmumi'!$D$11*'Naudas plūsma'!AG28,0)</f>
        <v>#VALUE!</v>
      </c>
      <c r="AH29" s="63" t="e">
        <f>IF(AH28&gt;0,-'Pamata pieņēmumi'!$D$11*'Naudas plūsma'!AH28,0)</f>
        <v>#VALUE!</v>
      </c>
      <c r="AI29" s="63" t="e">
        <f>IF(AI28&gt;0,-'Pamata pieņēmumi'!$D$11*'Naudas plūsma'!AI28,0)</f>
        <v>#VALUE!</v>
      </c>
      <c r="AJ29" s="63" t="e">
        <f>IF(AJ28&gt;0,-'Pamata pieņēmumi'!$D$11*'Naudas plūsma'!AJ28,0)</f>
        <v>#VALUE!</v>
      </c>
      <c r="AK29" s="63" t="e">
        <f>IF(AK28&gt;0,-'Pamata pieņēmumi'!$D$11*'Naudas plūsma'!AK28,0)</f>
        <v>#VALUE!</v>
      </c>
      <c r="AL29" s="63" t="e">
        <f>IF(AL28&gt;0,-'Pamata pieņēmumi'!$D$11*'Naudas plūsma'!AL28,0)</f>
        <v>#VALUE!</v>
      </c>
      <c r="AM29" s="63" t="e">
        <f>IF(AM28&gt;0,-'Pamata pieņēmumi'!$D$11*'Naudas plūsma'!AM28,0)</f>
        <v>#VALUE!</v>
      </c>
      <c r="AN29" s="63" t="e">
        <f>IF(AN28&gt;0,-'Pamata pieņēmumi'!$D$11*'Naudas plūsma'!AN28,0)</f>
        <v>#VALUE!</v>
      </c>
      <c r="AO29" s="63" t="e">
        <f>IF(AO28&gt;0,-'Pamata pieņēmumi'!$D$11*'Naudas plūsma'!AO28,0)</f>
        <v>#VALUE!</v>
      </c>
      <c r="AP29" s="63">
        <f>IF(AP28&gt;0,-'Pamata pieņēmumi'!$D$11*'Naudas plūsma'!AP28,0)</f>
        <v>0</v>
      </c>
      <c r="AQ29" s="63">
        <f>IF(AQ28&gt;0,-'Pamata pieņēmumi'!$D$11*'Naudas plūsma'!AQ28,0)</f>
        <v>0</v>
      </c>
      <c r="AR29" s="63">
        <f>IF(AR28&gt;0,-'Pamata pieņēmumi'!$D$11*'Naudas plūsma'!AR28,0)</f>
        <v>0</v>
      </c>
      <c r="AS29" s="63">
        <f>IF(AS28&gt;0,-'Pamata pieņēmumi'!$D$11*'Naudas plūsma'!AS28,0)</f>
        <v>0</v>
      </c>
      <c r="AT29" s="63">
        <f>IF(AT28&gt;0,-'Pamata pieņēmumi'!$D$11*'Naudas plūsma'!AT28,0)</f>
        <v>0</v>
      </c>
      <c r="AU29" s="63">
        <f>IF(AU28&gt;0,-'Pamata pieņēmumi'!$D$11*'Naudas plūsma'!AU28,0)</f>
        <v>0</v>
      </c>
      <c r="AV29" s="63">
        <f>IF(AV28&gt;0,-'Pamata pieņēmumi'!$D$11*'Naudas plūsma'!AV28,0)</f>
        <v>0</v>
      </c>
      <c r="AW29" s="63">
        <f>IF(AW28&gt;0,-'Pamata pieņēmumi'!$D$11*'Naudas plūsma'!AW28,0)</f>
        <v>0</v>
      </c>
      <c r="AX29" s="63">
        <f>IF(AX28&gt;0,-'Pamata pieņēmumi'!$D$11*'Naudas plūsma'!AX28,0)</f>
        <v>0</v>
      </c>
      <c r="AY29" s="63">
        <f>IF(AY28&gt;0,-'Pamata pieņēmumi'!$D$11*'Naudas plūsma'!AY28,0)</f>
        <v>0</v>
      </c>
      <c r="AZ29" s="63">
        <f>IF(AZ28&gt;0,-'Pamata pieņēmumi'!$D$11*'Naudas plūsma'!AZ28,0)</f>
        <v>0</v>
      </c>
    </row>
    <row r="30" spans="1:212" s="27" customFormat="1" ht="15.5" customHeight="1" x14ac:dyDescent="0.3">
      <c r="B30" s="170" t="s">
        <v>53</v>
      </c>
      <c r="C30" s="40" t="e">
        <f>C28+C29</f>
        <v>#VALUE!</v>
      </c>
      <c r="D30" s="40" t="e">
        <f>D28+D29</f>
        <v>#VALUE!</v>
      </c>
      <c r="E30" s="40" t="e">
        <f t="shared" ref="E30:AZ30" si="13">E28+E29</f>
        <v>#VALUE!</v>
      </c>
      <c r="F30" s="40" t="e">
        <f t="shared" si="13"/>
        <v>#VALUE!</v>
      </c>
      <c r="G30" s="40" t="e">
        <f t="shared" si="13"/>
        <v>#VALUE!</v>
      </c>
      <c r="H30" s="40" t="e">
        <f t="shared" si="13"/>
        <v>#VALUE!</v>
      </c>
      <c r="I30" s="40" t="e">
        <f t="shared" si="13"/>
        <v>#VALUE!</v>
      </c>
      <c r="J30" s="40" t="e">
        <f t="shared" si="13"/>
        <v>#VALUE!</v>
      </c>
      <c r="K30" s="40" t="e">
        <f t="shared" si="13"/>
        <v>#VALUE!</v>
      </c>
      <c r="L30" s="40" t="e">
        <f t="shared" si="13"/>
        <v>#VALUE!</v>
      </c>
      <c r="M30" s="40" t="e">
        <f t="shared" si="13"/>
        <v>#VALUE!</v>
      </c>
      <c r="N30" s="40" t="e">
        <f t="shared" si="13"/>
        <v>#VALUE!</v>
      </c>
      <c r="O30" s="40" t="e">
        <f t="shared" si="13"/>
        <v>#VALUE!</v>
      </c>
      <c r="P30" s="40" t="e">
        <f t="shared" si="13"/>
        <v>#VALUE!</v>
      </c>
      <c r="Q30" s="40" t="e">
        <f t="shared" si="13"/>
        <v>#VALUE!</v>
      </c>
      <c r="R30" s="40" t="e">
        <f t="shared" si="13"/>
        <v>#VALUE!</v>
      </c>
      <c r="S30" s="40" t="e">
        <f t="shared" si="13"/>
        <v>#VALUE!</v>
      </c>
      <c r="T30" s="40" t="e">
        <f t="shared" si="13"/>
        <v>#VALUE!</v>
      </c>
      <c r="U30" s="40" t="e">
        <f t="shared" si="13"/>
        <v>#VALUE!</v>
      </c>
      <c r="V30" s="40" t="e">
        <f t="shared" si="13"/>
        <v>#VALUE!</v>
      </c>
      <c r="W30" s="40" t="e">
        <f t="shared" si="13"/>
        <v>#VALUE!</v>
      </c>
      <c r="X30" s="40" t="e">
        <f t="shared" si="13"/>
        <v>#VALUE!</v>
      </c>
      <c r="Y30" s="40" t="e">
        <f t="shared" si="13"/>
        <v>#VALUE!</v>
      </c>
      <c r="Z30" s="40" t="e">
        <f t="shared" si="13"/>
        <v>#VALUE!</v>
      </c>
      <c r="AA30" s="40" t="e">
        <f t="shared" si="13"/>
        <v>#VALUE!</v>
      </c>
      <c r="AB30" s="40" t="e">
        <f t="shared" si="13"/>
        <v>#VALUE!</v>
      </c>
      <c r="AC30" s="40" t="e">
        <f t="shared" si="13"/>
        <v>#VALUE!</v>
      </c>
      <c r="AD30" s="40" t="e">
        <f t="shared" si="13"/>
        <v>#VALUE!</v>
      </c>
      <c r="AE30" s="40" t="e">
        <f t="shared" si="13"/>
        <v>#VALUE!</v>
      </c>
      <c r="AF30" s="40" t="e">
        <f t="shared" si="13"/>
        <v>#VALUE!</v>
      </c>
      <c r="AG30" s="40" t="e">
        <f t="shared" si="13"/>
        <v>#VALUE!</v>
      </c>
      <c r="AH30" s="40" t="e">
        <f t="shared" si="13"/>
        <v>#VALUE!</v>
      </c>
      <c r="AI30" s="40" t="e">
        <f t="shared" si="13"/>
        <v>#VALUE!</v>
      </c>
      <c r="AJ30" s="40" t="e">
        <f t="shared" si="13"/>
        <v>#VALUE!</v>
      </c>
      <c r="AK30" s="40" t="e">
        <f t="shared" si="13"/>
        <v>#VALUE!</v>
      </c>
      <c r="AL30" s="40" t="e">
        <f t="shared" si="13"/>
        <v>#VALUE!</v>
      </c>
      <c r="AM30" s="40" t="e">
        <f t="shared" si="13"/>
        <v>#VALUE!</v>
      </c>
      <c r="AN30" s="40" t="e">
        <f t="shared" si="13"/>
        <v>#VALUE!</v>
      </c>
      <c r="AO30" s="40" t="e">
        <f t="shared" si="13"/>
        <v>#VALUE!</v>
      </c>
      <c r="AP30" s="40">
        <f t="shared" si="13"/>
        <v>0</v>
      </c>
      <c r="AQ30" s="40">
        <f t="shared" si="13"/>
        <v>0</v>
      </c>
      <c r="AR30" s="40">
        <f t="shared" si="13"/>
        <v>0</v>
      </c>
      <c r="AS30" s="40">
        <f t="shared" si="13"/>
        <v>0</v>
      </c>
      <c r="AT30" s="40">
        <f t="shared" si="13"/>
        <v>0</v>
      </c>
      <c r="AU30" s="40">
        <f t="shared" si="13"/>
        <v>0</v>
      </c>
      <c r="AV30" s="40">
        <f t="shared" si="13"/>
        <v>0</v>
      </c>
      <c r="AW30" s="40">
        <f t="shared" si="13"/>
        <v>0</v>
      </c>
      <c r="AX30" s="40">
        <f t="shared" si="13"/>
        <v>0</v>
      </c>
      <c r="AY30" s="40">
        <f>AY28+AY29</f>
        <v>0</v>
      </c>
      <c r="AZ30" s="40">
        <f t="shared" si="13"/>
        <v>0</v>
      </c>
    </row>
    <row r="31" spans="1:212" s="28" customFormat="1" ht="15.5" customHeight="1" x14ac:dyDescent="0.25">
      <c r="B31" s="53" t="s">
        <v>58</v>
      </c>
      <c r="C31" s="63" t="e">
        <f>C30</f>
        <v>#VALUE!</v>
      </c>
      <c r="D31" s="63" t="e">
        <f>D30/(1+'Pamata pieņēmumi'!$D$30^(D5-1))+C31</f>
        <v>#VALUE!</v>
      </c>
      <c r="E31" s="63" t="e">
        <f>E30/(1+'Pamata pieņēmumi'!$D$30^(E5-1))+D31</f>
        <v>#VALUE!</v>
      </c>
      <c r="F31" s="63" t="e">
        <f>F30/(1+'Pamata pieņēmumi'!$D$30^(F5-1))+E31</f>
        <v>#VALUE!</v>
      </c>
      <c r="G31" s="63" t="e">
        <f>G30/(1+'Pamata pieņēmumi'!$D$30^(G5-1))+F31</f>
        <v>#VALUE!</v>
      </c>
      <c r="H31" s="63" t="e">
        <f>H30/(1+'Pamata pieņēmumi'!$D$30^(H5-1))+G31</f>
        <v>#VALUE!</v>
      </c>
      <c r="I31" s="63" t="e">
        <f>I30/(1+'Pamata pieņēmumi'!$D$30^(I5-1))+H31</f>
        <v>#VALUE!</v>
      </c>
      <c r="J31" s="63" t="e">
        <f>J30/(1+'Pamata pieņēmumi'!$D$30^(J5-1))+I31</f>
        <v>#VALUE!</v>
      </c>
      <c r="K31" s="63" t="e">
        <f>K30/(1+'Pamata pieņēmumi'!$D$30^(K5-1))+J31</f>
        <v>#VALUE!</v>
      </c>
      <c r="L31" s="63" t="e">
        <f>L30/(1+'Pamata pieņēmumi'!$D$30^(L5-1))+K31</f>
        <v>#VALUE!</v>
      </c>
      <c r="M31" s="63" t="e">
        <f>M30/(1+'Pamata pieņēmumi'!$D$30^(M5-1))+L31</f>
        <v>#VALUE!</v>
      </c>
      <c r="N31" s="63" t="e">
        <f>N30/(1+'Pamata pieņēmumi'!$D$30^(N5-1))+M31</f>
        <v>#VALUE!</v>
      </c>
      <c r="O31" s="63" t="e">
        <f>O30/(1+'Pamata pieņēmumi'!$D$30^(O5-1))+N31</f>
        <v>#VALUE!</v>
      </c>
      <c r="P31" s="63" t="e">
        <f>P30/(1+'Pamata pieņēmumi'!$D$30^(P5-1))+O31</f>
        <v>#VALUE!</v>
      </c>
      <c r="Q31" s="63" t="e">
        <f>Q30/(1+'Pamata pieņēmumi'!$D$30^(Q5-1))+P31</f>
        <v>#VALUE!</v>
      </c>
      <c r="R31" s="63" t="e">
        <f>R30/(1+'Pamata pieņēmumi'!$D$30^(R5-1))+Q31</f>
        <v>#VALUE!</v>
      </c>
      <c r="S31" s="63" t="e">
        <f>S30/(1+'Pamata pieņēmumi'!$D$30^(S5-1))+R31</f>
        <v>#VALUE!</v>
      </c>
      <c r="T31" s="63" t="e">
        <f>T30/(1+'Pamata pieņēmumi'!$D$30^(T5-1))+S31</f>
        <v>#VALUE!</v>
      </c>
      <c r="U31" s="63" t="e">
        <f>U30/(1+'Pamata pieņēmumi'!$D$30^(U5-1))+T31</f>
        <v>#VALUE!</v>
      </c>
      <c r="V31" s="63" t="e">
        <f>V30/(1+'Pamata pieņēmumi'!$D$30^(V5-1))+U31</f>
        <v>#VALUE!</v>
      </c>
      <c r="W31" s="63" t="e">
        <f>W30/(1+'Pamata pieņēmumi'!$D$30^(W5-1))+V31</f>
        <v>#VALUE!</v>
      </c>
      <c r="X31" s="63" t="e">
        <f>X30/(1+'Pamata pieņēmumi'!$D$30^(X5-1))+W31</f>
        <v>#VALUE!</v>
      </c>
      <c r="Y31" s="63" t="e">
        <f>Y30/(1+'Pamata pieņēmumi'!$D$30^(Y5-1))+X31</f>
        <v>#VALUE!</v>
      </c>
      <c r="Z31" s="63" t="e">
        <f>Z30/(1+'Pamata pieņēmumi'!$D$30^(Z5-1))+Y31</f>
        <v>#VALUE!</v>
      </c>
      <c r="AA31" s="63" t="e">
        <f>AA30/(1+'Pamata pieņēmumi'!$D$30^(AA5-1))+Z31</f>
        <v>#VALUE!</v>
      </c>
      <c r="AB31" s="63" t="e">
        <f>AB30/(1+'Pamata pieņēmumi'!$D$30^(AB5-1))+AA31</f>
        <v>#VALUE!</v>
      </c>
      <c r="AC31" s="63" t="e">
        <f>AC30/(1+'Pamata pieņēmumi'!$D$30^(AC5-1))+AB31</f>
        <v>#VALUE!</v>
      </c>
      <c r="AD31" s="63" t="e">
        <f>AD30/(1+'Pamata pieņēmumi'!$D$30^(AD5-1))+AC31</f>
        <v>#VALUE!</v>
      </c>
      <c r="AE31" s="63" t="e">
        <f>AE30/(1+'Pamata pieņēmumi'!$D$30^(AE5-1))+AD31</f>
        <v>#VALUE!</v>
      </c>
      <c r="AF31" s="63" t="e">
        <f>AF30/(1+'Pamata pieņēmumi'!$D$30^(AF5-1))+AE31</f>
        <v>#VALUE!</v>
      </c>
      <c r="AG31" s="63" t="e">
        <f>AG30/(1+'Pamata pieņēmumi'!$D$30^(AG5-1))+AF31</f>
        <v>#VALUE!</v>
      </c>
      <c r="AH31" s="63" t="e">
        <f>AH30/(1+'Pamata pieņēmumi'!$D$30^(AH5-1))+AG31</f>
        <v>#VALUE!</v>
      </c>
      <c r="AI31" s="63" t="e">
        <f>AI30/(1+'Pamata pieņēmumi'!$D$30^(AI5-1))+AH31</f>
        <v>#VALUE!</v>
      </c>
      <c r="AJ31" s="63" t="e">
        <f>AJ30/(1+'Pamata pieņēmumi'!$D$30^(AJ5-1))+AI31</f>
        <v>#VALUE!</v>
      </c>
      <c r="AK31" s="63" t="e">
        <f>AK30/(1+'Pamata pieņēmumi'!$D$30^(AK5-1))+AJ31</f>
        <v>#VALUE!</v>
      </c>
      <c r="AL31" s="63" t="e">
        <f>AL30/(1+'Pamata pieņēmumi'!$D$30^(AL5-1))+AK31</f>
        <v>#VALUE!</v>
      </c>
      <c r="AM31" s="63" t="e">
        <f>AM30/(1+'Pamata pieņēmumi'!$D$30^(AM5-1))+AL31</f>
        <v>#VALUE!</v>
      </c>
      <c r="AN31" s="63" t="e">
        <f>AN30/(1+'Pamata pieņēmumi'!$D$30^(AN5-1))+AM31</f>
        <v>#VALUE!</v>
      </c>
      <c r="AO31" s="63" t="e">
        <f>AO30/(1+'Pamata pieņēmumi'!$D$30^(AO5-1))+AN31</f>
        <v>#VALUE!</v>
      </c>
      <c r="AP31" s="63" t="e">
        <f>AP30/(1+'Pamata pieņēmumi'!$D$30^(AP5-1))+AO31</f>
        <v>#VALUE!</v>
      </c>
      <c r="AQ31" s="63" t="e">
        <f>AQ30/(1+'Pamata pieņēmumi'!$D$30^(AQ5-1))+AP31</f>
        <v>#VALUE!</v>
      </c>
      <c r="AR31" s="63" t="e">
        <f>AR30/(1+'Pamata pieņēmumi'!$D$30^(AR5-1))+AQ31</f>
        <v>#VALUE!</v>
      </c>
      <c r="AS31" s="63" t="e">
        <f>AS30/(1+'Pamata pieņēmumi'!$D$30^(AS5-1))+AR31</f>
        <v>#VALUE!</v>
      </c>
      <c r="AT31" s="63" t="e">
        <f>AT30/(1+'Pamata pieņēmumi'!$D$30^(AT5-1))+AS31</f>
        <v>#VALUE!</v>
      </c>
      <c r="AU31" s="63" t="e">
        <f>AU30/(1+'Pamata pieņēmumi'!$D$30^(AU5-1))+AT31</f>
        <v>#VALUE!</v>
      </c>
      <c r="AV31" s="63" t="e">
        <f>AV30/(1+'Pamata pieņēmumi'!$D$30^(AV5-1))+AU31</f>
        <v>#VALUE!</v>
      </c>
      <c r="AW31" s="63" t="e">
        <f>AW30/(1+'Pamata pieņēmumi'!$D$30^(AW5-1))+AV31</f>
        <v>#VALUE!</v>
      </c>
      <c r="AX31" s="63" t="e">
        <f>AX30/(1+'Pamata pieņēmumi'!$D$30^(AX5-1))+AW31</f>
        <v>#VALUE!</v>
      </c>
      <c r="AY31" s="63" t="e">
        <f>AY30/(1+'Pamata pieņēmumi'!$D$30^(AY5-1))+AX31</f>
        <v>#VALUE!</v>
      </c>
      <c r="AZ31" s="63" t="e">
        <f>AZ30/(1+'Pamata pieņēmumi'!$D$30^(AZ5-1))+AY31</f>
        <v>#VALUE!</v>
      </c>
    </row>
    <row r="32" spans="1:212" s="28" customFormat="1" ht="20" customHeight="1" x14ac:dyDescent="0.25">
      <c r="B32" s="43"/>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row>
    <row r="33" spans="2:52" s="28" customFormat="1" ht="20" customHeight="1" x14ac:dyDescent="0.25">
      <c r="B33" s="172"/>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row>
    <row r="34" spans="2:52" ht="13" customHeight="1" x14ac:dyDescent="0.25">
      <c r="B34" s="174" t="s">
        <v>79</v>
      </c>
      <c r="C34" s="128" t="e">
        <f>IRR(C30:AZ30)</f>
        <v>#VALUE!</v>
      </c>
    </row>
    <row r="35" spans="2:52" ht="13" customHeight="1" x14ac:dyDescent="0.25">
      <c r="B35" s="175" t="s">
        <v>80</v>
      </c>
      <c r="C35" s="129">
        <f>'Pamata pieņēmumi'!D30</f>
        <v>9.7000000000000003E-2</v>
      </c>
    </row>
    <row r="36" spans="2:52" ht="13" customHeight="1" x14ac:dyDescent="0.25">
      <c r="B36" s="176" t="s">
        <v>55</v>
      </c>
      <c r="C36" s="130" t="e">
        <f>C34-C35</f>
        <v>#VALUE!</v>
      </c>
    </row>
    <row r="37" spans="2:52" ht="13" customHeight="1" x14ac:dyDescent="0.25">
      <c r="B37" s="177" t="s">
        <v>56</v>
      </c>
      <c r="C37" s="131" t="e">
        <f>NPV(C35,C30:AZ30)</f>
        <v>#VALUE!</v>
      </c>
    </row>
    <row r="38" spans="2:52" ht="13" customHeight="1" x14ac:dyDescent="0.25">
      <c r="B38" s="178" t="s">
        <v>78</v>
      </c>
      <c r="C38" s="132">
        <f>COUNTIF(C31:AZ31,"&lt;"&amp;0)</f>
        <v>0</v>
      </c>
      <c r="K38" s="179"/>
    </row>
    <row r="39" spans="2:52" x14ac:dyDescent="0.25"/>
    <row r="40" spans="2:52" x14ac:dyDescent="0.25"/>
    <row r="41" spans="2:52" x14ac:dyDescent="0.25"/>
  </sheetData>
  <sheetProtection algorithmName="SHA-1" hashValue="lvutrDK04DSKDUfOagrjRDi9uTM=" saltValue="AuAunI5yVu10IR45aKr1GQ==" spinCount="100000" sheet="1" objects="1" scenario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F0D1-4568-4476-8275-291DE344A166}">
  <sheetPr codeName="Sheet10"/>
  <dimension ref="A1:M39"/>
  <sheetViews>
    <sheetView showGridLines="0" zoomScale="90" zoomScaleNormal="90" workbookViewId="0">
      <selection activeCell="D31" sqref="D31"/>
    </sheetView>
  </sheetViews>
  <sheetFormatPr defaultColWidth="0" defaultRowHeight="14" zeroHeight="1" x14ac:dyDescent="0.3"/>
  <cols>
    <col min="1" max="1" width="7.1640625" customWidth="1"/>
    <col min="2" max="2" width="61.4140625" customWidth="1"/>
    <col min="3" max="3" width="13.1640625" customWidth="1"/>
    <col min="4" max="10" width="13.33203125" customWidth="1"/>
    <col min="11" max="11" width="13.83203125" customWidth="1"/>
    <col min="12" max="13" width="8.83203125" customWidth="1"/>
    <col min="14" max="16384" width="8.83203125" hidden="1"/>
  </cols>
  <sheetData>
    <row r="1" spans="1:12" ht="25.75" customHeight="1" x14ac:dyDescent="0.3">
      <c r="A1" s="343" t="s">
        <v>71</v>
      </c>
      <c r="B1" s="343"/>
    </row>
    <row r="2" spans="1:12" ht="25.75" customHeight="1" x14ac:dyDescent="0.3">
      <c r="A2" s="344" t="s">
        <v>192</v>
      </c>
      <c r="B2" s="344"/>
    </row>
    <row r="3" spans="1:12" ht="25.75" customHeight="1" x14ac:dyDescent="0.3">
      <c r="A3" s="345" t="s">
        <v>175</v>
      </c>
      <c r="B3" s="345"/>
    </row>
    <row r="4" spans="1:12" ht="22.75" customHeight="1" x14ac:dyDescent="0.3">
      <c r="A4" s="357" t="s">
        <v>256</v>
      </c>
      <c r="B4" s="357"/>
    </row>
    <row r="5" spans="1:12" x14ac:dyDescent="0.3"/>
    <row r="6" spans="1:12" x14ac:dyDescent="0.3">
      <c r="A6" s="297" t="s">
        <v>235</v>
      </c>
    </row>
    <row r="7" spans="1:12" ht="14.5" thickBot="1" x14ac:dyDescent="0.35">
      <c r="A7" s="297" t="s">
        <v>236</v>
      </c>
      <c r="C7" s="287"/>
    </row>
    <row r="8" spans="1:12" ht="52.25" customHeight="1" thickBot="1" x14ac:dyDescent="0.35">
      <c r="B8" s="288" t="s">
        <v>257</v>
      </c>
      <c r="C8" s="296" t="s">
        <v>235</v>
      </c>
      <c r="D8" s="358" t="s">
        <v>264</v>
      </c>
      <c r="E8" s="359"/>
      <c r="F8" s="359"/>
      <c r="G8" s="359"/>
      <c r="H8" s="359"/>
      <c r="I8" s="359"/>
      <c r="J8" s="359"/>
      <c r="K8" s="359"/>
    </row>
    <row r="9" spans="1:12" ht="18" x14ac:dyDescent="0.3">
      <c r="B9" s="283"/>
    </row>
    <row r="10" spans="1:12" x14ac:dyDescent="0.3"/>
    <row r="11" spans="1:12" x14ac:dyDescent="0.3"/>
    <row r="12" spans="1:12" ht="18" x14ac:dyDescent="0.4">
      <c r="B12" s="180" t="s">
        <v>243</v>
      </c>
    </row>
    <row r="13" spans="1:12" x14ac:dyDescent="0.3"/>
    <row r="14" spans="1:12" x14ac:dyDescent="0.3">
      <c r="B14" s="151"/>
      <c r="C14" s="203"/>
      <c r="D14" s="203"/>
      <c r="E14" s="151"/>
      <c r="F14" s="203"/>
      <c r="G14" s="203"/>
      <c r="H14" s="151"/>
      <c r="I14" s="203"/>
      <c r="J14" s="203"/>
      <c r="K14" s="151"/>
    </row>
    <row r="15" spans="1:12" ht="27" customHeight="1" x14ac:dyDescent="0.3">
      <c r="B15" s="282" t="s">
        <v>79</v>
      </c>
      <c r="C15" s="127" t="e">
        <f>'Naudas plūsma'!C34</f>
        <v>#VALUE!</v>
      </c>
      <c r="D15" s="282"/>
      <c r="E15" s="282"/>
      <c r="F15" s="282"/>
      <c r="G15" s="282"/>
      <c r="H15" s="282"/>
      <c r="I15" s="282"/>
      <c r="J15" s="282"/>
      <c r="K15" s="282"/>
    </row>
    <row r="16" spans="1:12" ht="30" customHeight="1" x14ac:dyDescent="0.3">
      <c r="B16" s="282" t="s">
        <v>80</v>
      </c>
      <c r="C16" s="127">
        <f>'Naudas plūsma'!C35</f>
        <v>9.7000000000000003E-2</v>
      </c>
      <c r="D16" s="282"/>
      <c r="E16" s="282"/>
      <c r="F16" s="282"/>
      <c r="G16" s="282"/>
      <c r="H16" s="282"/>
      <c r="I16" s="282"/>
      <c r="J16" s="282"/>
      <c r="K16" s="282"/>
      <c r="L16" s="155"/>
    </row>
    <row r="17" spans="1:11" ht="39.65" customHeight="1" x14ac:dyDescent="0.3">
      <c r="B17" s="282" t="s">
        <v>258</v>
      </c>
      <c r="C17" s="127" t="e">
        <f>C16-C15</f>
        <v>#VALUE!</v>
      </c>
      <c r="D17" s="356" t="s">
        <v>247</v>
      </c>
      <c r="E17" s="356"/>
      <c r="F17" s="356"/>
      <c r="G17" s="356"/>
      <c r="H17" s="356"/>
      <c r="I17" s="356"/>
      <c r="J17" s="356"/>
      <c r="K17" s="356"/>
    </row>
    <row r="18" spans="1:11" ht="49.75" customHeight="1" x14ac:dyDescent="0.3">
      <c r="B18" s="282" t="s">
        <v>246</v>
      </c>
      <c r="C18" s="295"/>
      <c r="D18" s="356" t="s">
        <v>269</v>
      </c>
      <c r="E18" s="356"/>
      <c r="F18" s="356"/>
      <c r="G18" s="356"/>
      <c r="H18" s="356"/>
      <c r="I18" s="356"/>
      <c r="J18" s="356"/>
      <c r="K18" s="356"/>
    </row>
    <row r="19" spans="1:11" ht="14.4" customHeight="1" x14ac:dyDescent="0.3">
      <c r="B19" s="282"/>
      <c r="C19" s="286"/>
      <c r="D19" s="282"/>
      <c r="E19" s="282"/>
      <c r="F19" s="282"/>
      <c r="G19" s="282"/>
      <c r="H19" s="282"/>
      <c r="I19" s="282"/>
      <c r="J19" s="282"/>
      <c r="K19" s="282"/>
    </row>
    <row r="20" spans="1:11" x14ac:dyDescent="0.3">
      <c r="A20" s="284"/>
      <c r="B20" s="285"/>
      <c r="C20" s="286"/>
      <c r="D20" s="282"/>
    </row>
    <row r="21" spans="1:11" ht="31.75" customHeight="1" x14ac:dyDescent="0.3">
      <c r="B21" s="282" t="s">
        <v>250</v>
      </c>
      <c r="C21" s="127" t="e">
        <f>C19/'Pamatkapitāla ieguldījumi'!D17</f>
        <v>#DIV/0!</v>
      </c>
    </row>
    <row r="22" spans="1:11" ht="31.25" customHeight="1" x14ac:dyDescent="0.3">
      <c r="B22" s="282" t="s">
        <v>251</v>
      </c>
      <c r="C22" s="127" t="e">
        <f>C18/'Finansēšanas pieņēmumi'!D52</f>
        <v>#DIV/0!</v>
      </c>
    </row>
    <row r="23" spans="1:11" x14ac:dyDescent="0.3">
      <c r="C23" s="127"/>
      <c r="D23" s="282"/>
    </row>
    <row r="24" spans="1:11" ht="31.75" customHeight="1" x14ac:dyDescent="0.3">
      <c r="B24" s="282" t="s">
        <v>252</v>
      </c>
      <c r="C24" s="127" t="e">
        <f>K33/'Pamatkapitāla ieguldījumi'!D17</f>
        <v>#DIV/0!</v>
      </c>
      <c r="D24" s="282"/>
      <c r="E24" s="279"/>
      <c r="F24" s="279"/>
      <c r="G24" s="279"/>
      <c r="H24" s="279"/>
      <c r="I24" s="279"/>
      <c r="J24" s="279"/>
      <c r="K24" s="279"/>
    </row>
    <row r="25" spans="1:11" ht="31.75" customHeight="1" x14ac:dyDescent="0.3">
      <c r="B25" s="282" t="s">
        <v>262</v>
      </c>
      <c r="C25" s="127" t="e">
        <f>K33/('Finansēšanas pieņēmumi'!D52+K33)</f>
        <v>#DIV/0!</v>
      </c>
      <c r="D25" s="282"/>
      <c r="E25" s="279"/>
      <c r="F25" s="279"/>
      <c r="G25" s="279"/>
      <c r="H25" s="279"/>
      <c r="I25" s="279"/>
      <c r="J25" s="279"/>
      <c r="K25" s="279"/>
    </row>
    <row r="26" spans="1:11" ht="16.75" customHeight="1" x14ac:dyDescent="0.3">
      <c r="B26" s="282"/>
      <c r="C26" s="282"/>
      <c r="D26" s="282"/>
      <c r="E26" s="279"/>
      <c r="F26" s="279"/>
      <c r="G26" s="279"/>
      <c r="H26" s="279"/>
      <c r="I26" s="279"/>
      <c r="J26" s="279"/>
      <c r="K26" s="279"/>
    </row>
    <row r="27" spans="1:11" x14ac:dyDescent="0.3">
      <c r="B27" s="282"/>
    </row>
    <row r="28" spans="1:11" x14ac:dyDescent="0.3"/>
    <row r="29" spans="1:11" x14ac:dyDescent="0.3"/>
    <row r="30" spans="1:11" ht="18.649999999999999" customHeight="1" x14ac:dyDescent="0.3">
      <c r="B30" s="151" t="s">
        <v>248</v>
      </c>
      <c r="C30" s="151"/>
      <c r="D30" s="151">
        <v>1</v>
      </c>
      <c r="E30" s="151">
        <v>2</v>
      </c>
      <c r="F30" s="151">
        <v>3</v>
      </c>
      <c r="G30" s="151">
        <v>4</v>
      </c>
      <c r="H30" s="151">
        <v>5</v>
      </c>
      <c r="I30" s="151">
        <v>6</v>
      </c>
      <c r="J30" s="151">
        <v>7</v>
      </c>
      <c r="K30" s="151">
        <v>8</v>
      </c>
    </row>
    <row r="31" spans="1:11" ht="21.65" customHeight="1" x14ac:dyDescent="0.3">
      <c r="A31" s="37" t="str">
        <f>IF(K33&gt;C18,"Kļūda"," ")</f>
        <v xml:space="preserve"> </v>
      </c>
      <c r="B31" s="279" t="s">
        <v>249</v>
      </c>
      <c r="C31" s="258" t="s">
        <v>4</v>
      </c>
      <c r="D31" s="300">
        <f>$C$18*'Pamatkapitāla ieguldījumi'!F36</f>
        <v>0</v>
      </c>
      <c r="E31" s="300">
        <f>$C$18*'Pamatkapitāla ieguldījumi'!G36</f>
        <v>0</v>
      </c>
      <c r="F31" s="300">
        <f>$C$18*'Pamatkapitāla ieguldījumi'!H36</f>
        <v>0</v>
      </c>
      <c r="G31" s="300">
        <f>$C$18*'Pamatkapitāla ieguldījumi'!I36</f>
        <v>0</v>
      </c>
      <c r="H31" s="300">
        <f>$C$18*'Pamatkapitāla ieguldījumi'!J36</f>
        <v>0</v>
      </c>
      <c r="I31" s="300">
        <f>$C$18*'Pamatkapitāla ieguldījumi'!K36</f>
        <v>0</v>
      </c>
      <c r="J31" s="300">
        <f>$C$18*'Pamatkapitāla ieguldījumi'!L36</f>
        <v>0</v>
      </c>
      <c r="K31" s="300">
        <f>$C$18*'Pamatkapitāla ieguldījumi'!M36</f>
        <v>0</v>
      </c>
    </row>
    <row r="32" spans="1:11" x14ac:dyDescent="0.3"/>
    <row r="33" spans="2:11" x14ac:dyDescent="0.3">
      <c r="B33" s="215" t="s">
        <v>21</v>
      </c>
      <c r="C33" s="281" t="s">
        <v>4</v>
      </c>
      <c r="D33" s="120"/>
      <c r="E33" s="215"/>
      <c r="F33" s="216"/>
      <c r="G33" s="120"/>
      <c r="H33" s="215"/>
      <c r="I33" s="216"/>
      <c r="J33" s="120"/>
      <c r="K33" s="291">
        <f>SUM(D31:K31)</f>
        <v>0</v>
      </c>
    </row>
    <row r="34" spans="2:11" x14ac:dyDescent="0.3"/>
    <row r="35" spans="2:11" x14ac:dyDescent="0.3"/>
    <row r="36" spans="2:11" x14ac:dyDescent="0.3"/>
    <row r="37" spans="2:11" x14ac:dyDescent="0.3"/>
    <row r="38" spans="2:11" x14ac:dyDescent="0.3"/>
    <row r="39" spans="2:11" x14ac:dyDescent="0.3"/>
  </sheetData>
  <sheetProtection algorithmName="SHA-1" hashValue="gtxyvnFaRs776S5zgsjqYTBfOpg=" saltValue="/hkKNDdXqX6CLB+vKW2G7Q==" spinCount="100000" sheet="1" objects="1" scenarios="1"/>
  <mergeCells count="7">
    <mergeCell ref="D17:K17"/>
    <mergeCell ref="D18:K18"/>
    <mergeCell ref="A1:B1"/>
    <mergeCell ref="A2:B2"/>
    <mergeCell ref="A3:B3"/>
    <mergeCell ref="A4:B4"/>
    <mergeCell ref="D8:K8"/>
  </mergeCells>
  <conditionalFormatting sqref="A31">
    <cfRule type="containsText" dxfId="10" priority="20" operator="containsText" text="Kļūda">
      <formula>NOT(ISERROR(SEARCH("Kļūda",A31)))</formula>
    </cfRule>
  </conditionalFormatting>
  <conditionalFormatting sqref="C26 C19:C20">
    <cfRule type="cellIs" dxfId="9" priority="12" operator="lessThan">
      <formula>0</formula>
    </cfRule>
  </conditionalFormatting>
  <conditionalFormatting sqref="B15 B17:B18">
    <cfRule type="expression" dxfId="8" priority="7">
      <formula>$C$6="Nē"</formula>
    </cfRule>
  </conditionalFormatting>
  <conditionalFormatting sqref="B16">
    <cfRule type="expression" dxfId="7" priority="6">
      <formula>$C$6="Nē"</formula>
    </cfRule>
  </conditionalFormatting>
  <conditionalFormatting sqref="B21:B25">
    <cfRule type="expression" dxfId="6" priority="4">
      <formula>$C$6="Nē"</formula>
    </cfRule>
  </conditionalFormatting>
  <conditionalFormatting sqref="B12:M38">
    <cfRule type="expression" dxfId="5" priority="3">
      <formula>$C$8="Nē"</formula>
    </cfRule>
  </conditionalFormatting>
  <conditionalFormatting sqref="K33">
    <cfRule type="expression" dxfId="4" priority="1">
      <formula>$C$8="Nē"</formula>
    </cfRule>
  </conditionalFormatting>
  <dataValidations count="1">
    <dataValidation type="list" allowBlank="1" showInputMessage="1" showErrorMessage="1" sqref="C8" xr:uid="{A16CAABB-E52C-4CD5-B67A-A5166CF54320}">
      <formula1>$A$6:$A$7</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6" id="{B11FCB2A-E333-4DE3-A273-404929FAFEC5}">
            <xm:f>AND('Pamata pieņēmumi'!$D$28&lt;='Pamata pieņēmumi'!$D$27,$D$52&gt;30%)</xm:f>
            <x14:dxf>
              <font>
                <color rgb="FFFF0000"/>
              </font>
              <fill>
                <patternFill>
                  <bgColor theme="9" tint="0.59996337778862885"/>
                </patternFill>
              </fill>
            </x14:dxf>
          </x14:cfRule>
          <x14:cfRule type="expression" priority="17" id="{1F305ED0-889E-4F0E-A4D6-9A638E570CC0}">
            <xm:f>AND('Pamata pieņēmumi'!$D$28&gt;'Pamata pieņēmumi'!$D$27,$D$52&gt;25%)</xm:f>
            <x14:dxf>
              <font>
                <color rgb="FFFF0000"/>
              </font>
              <fill>
                <patternFill>
                  <bgColor theme="9" tint="0.59996337778862885"/>
                </patternFill>
              </fill>
            </x14:dxf>
          </x14:cfRule>
          <xm:sqref>C19:C20</xm:sqref>
        </x14:conditionalFormatting>
        <x14:conditionalFormatting xmlns:xm="http://schemas.microsoft.com/office/excel/2006/main">
          <x14:cfRule type="expression" priority="13" id="{624188C9-606B-42C5-A94D-841C0E083EBC}">
            <xm:f>$D$51&gt;49%*SUM(Finansējums!$E$14:$E$18)</xm:f>
            <x14:dxf>
              <fill>
                <patternFill>
                  <bgColor theme="9" tint="0.59996337778862885"/>
                </patternFill>
              </fill>
            </x14:dxf>
          </x14:cfRule>
          <xm:sqref>C26 C19:C20</xm:sqref>
        </x14:conditionalFormatting>
        <x14:conditionalFormatting xmlns:xm="http://schemas.microsoft.com/office/excel/2006/main">
          <x14:cfRule type="expression" priority="2" id="{49F35DE4-4665-47E3-99CB-CAFF0DF9E106}">
            <xm:f>$K$33&gt;'Pamatkapitāla ieguldījumi'!$D$32</xm:f>
            <x14:dxf>
              <fill>
                <patternFill>
                  <bgColor theme="9" tint="0.59996337778862885"/>
                </patternFill>
              </fill>
            </x14:dxf>
          </x14:cfRule>
          <xm:sqref>D31:K31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D6F1F6"/>
  </sheetPr>
  <dimension ref="A1:BA102"/>
  <sheetViews>
    <sheetView showGridLines="0" zoomScaleNormal="100" workbookViewId="0">
      <pane ySplit="7" topLeftCell="A8" activePane="bottomLeft" state="frozen"/>
      <selection activeCell="D16" sqref="D16"/>
      <selection pane="bottomLeft" activeCell="D30" sqref="D30"/>
    </sheetView>
  </sheetViews>
  <sheetFormatPr defaultColWidth="0" defaultRowHeight="12.5" zeroHeight="1" x14ac:dyDescent="0.25"/>
  <cols>
    <col min="1" max="1" width="14" style="37" customWidth="1"/>
    <col min="2" max="2" width="57.1640625" style="37" customWidth="1"/>
    <col min="3" max="3" width="14.5" style="37" customWidth="1"/>
    <col min="4" max="4" width="14.6640625" style="6" customWidth="1"/>
    <col min="5" max="5" width="2.5" style="6" customWidth="1"/>
    <col min="6" max="6" width="117.58203125" style="3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28" ht="26" customHeight="1" x14ac:dyDescent="0.25">
      <c r="A1" s="343" t="s">
        <v>71</v>
      </c>
      <c r="B1" s="343"/>
    </row>
    <row r="2" spans="1:28" ht="25" x14ac:dyDescent="0.5">
      <c r="A2" s="344" t="s">
        <v>192</v>
      </c>
      <c r="B2" s="344"/>
      <c r="D2" s="73"/>
      <c r="H2" s="7"/>
      <c r="I2" s="7"/>
      <c r="J2" s="7"/>
      <c r="K2" s="7"/>
      <c r="L2" s="7"/>
      <c r="M2" s="7"/>
      <c r="N2" s="7"/>
    </row>
    <row r="3" spans="1:28" ht="25.25" customHeight="1" x14ac:dyDescent="0.25">
      <c r="A3" s="345" t="s">
        <v>175</v>
      </c>
      <c r="B3" s="345"/>
      <c r="H3" s="7"/>
      <c r="I3" s="7"/>
      <c r="J3" s="7"/>
      <c r="K3" s="7"/>
      <c r="L3" s="7"/>
      <c r="M3" s="7"/>
      <c r="N3" s="7"/>
    </row>
    <row r="4" spans="1:28" ht="12.5" customHeight="1" x14ac:dyDescent="0.25">
      <c r="H4" s="7"/>
      <c r="I4" s="7"/>
      <c r="J4" s="7"/>
      <c r="K4" s="7"/>
      <c r="L4" s="7"/>
      <c r="M4" s="7"/>
      <c r="N4" s="7"/>
    </row>
    <row r="5" spans="1:28" ht="20" customHeight="1" x14ac:dyDescent="0.4">
      <c r="B5" s="147" t="s">
        <v>191</v>
      </c>
      <c r="H5" s="7"/>
      <c r="I5" s="7"/>
      <c r="J5" s="7"/>
      <c r="K5" s="7"/>
      <c r="L5" s="7"/>
      <c r="M5" s="7"/>
      <c r="N5" s="7"/>
    </row>
    <row r="6" spans="1:28" ht="12.5" customHeight="1" x14ac:dyDescent="0.25">
      <c r="H6" s="7"/>
      <c r="I6" s="7"/>
      <c r="J6" s="7"/>
      <c r="K6" s="7"/>
      <c r="L6" s="7"/>
      <c r="M6" s="7"/>
      <c r="N6" s="7"/>
    </row>
    <row r="7" spans="1:28" s="106" customFormat="1" ht="29" customHeight="1" thickBot="1" x14ac:dyDescent="0.35">
      <c r="A7" s="148" t="s">
        <v>184</v>
      </c>
      <c r="B7" s="149"/>
      <c r="C7" s="150" t="s">
        <v>59</v>
      </c>
      <c r="D7" s="109" t="s">
        <v>142</v>
      </c>
      <c r="E7" s="109"/>
      <c r="F7" s="259" t="s">
        <v>66</v>
      </c>
      <c r="G7" s="105"/>
      <c r="H7" s="105"/>
      <c r="I7" s="105"/>
      <c r="J7" s="105"/>
      <c r="K7" s="105"/>
      <c r="L7" s="105"/>
      <c r="M7" s="105"/>
      <c r="N7" s="105"/>
      <c r="O7" s="105"/>
      <c r="S7" s="107"/>
    </row>
    <row r="8" spans="1:28" ht="18" customHeight="1" x14ac:dyDescent="0.3">
      <c r="A8" s="151"/>
      <c r="B8" s="151" t="s">
        <v>190</v>
      </c>
      <c r="C8" s="151"/>
      <c r="D8" s="85"/>
      <c r="E8" s="10"/>
      <c r="F8" s="260"/>
      <c r="G8" s="11"/>
      <c r="H8" s="11"/>
      <c r="I8" s="11"/>
      <c r="J8" s="11"/>
      <c r="K8" s="11"/>
      <c r="L8" s="11"/>
      <c r="M8" s="11"/>
      <c r="N8" s="11"/>
      <c r="O8" s="11"/>
      <c r="P8" s="12"/>
      <c r="Q8" s="12"/>
      <c r="R8" s="12"/>
      <c r="S8" s="12"/>
      <c r="T8" s="12"/>
      <c r="U8" s="12"/>
      <c r="V8" s="12"/>
      <c r="W8" s="12"/>
      <c r="X8" s="12"/>
      <c r="Y8" s="12"/>
      <c r="Z8" s="12"/>
      <c r="AA8" s="12"/>
      <c r="AB8" s="12"/>
    </row>
    <row r="9" spans="1:28" ht="28" customHeight="1" x14ac:dyDescent="0.25">
      <c r="A9" s="72" t="str">
        <f t="shared" ref="A9:A19" si="0">IF(ISBLANK(D9), "Aizpildāms lauks"," ")</f>
        <v xml:space="preserve"> </v>
      </c>
      <c r="B9" s="160" t="s">
        <v>166</v>
      </c>
      <c r="C9" s="156" t="s">
        <v>2</v>
      </c>
      <c r="D9" s="140">
        <v>0.02</v>
      </c>
      <c r="E9" s="13"/>
      <c r="F9" s="261" t="s">
        <v>196</v>
      </c>
      <c r="G9" s="14"/>
      <c r="H9" s="14"/>
      <c r="I9" s="14"/>
      <c r="J9" s="14"/>
      <c r="K9" s="14"/>
      <c r="L9" s="14"/>
      <c r="M9" s="14"/>
      <c r="N9" s="14"/>
      <c r="O9" s="14"/>
      <c r="P9" s="15"/>
      <c r="Q9" s="15"/>
      <c r="R9" s="15"/>
      <c r="S9" s="15"/>
    </row>
    <row r="10" spans="1:28" ht="28" customHeight="1" x14ac:dyDescent="0.25">
      <c r="A10" s="72" t="str">
        <f t="shared" si="0"/>
        <v xml:space="preserve"> </v>
      </c>
      <c r="B10" s="160" t="s">
        <v>218</v>
      </c>
      <c r="C10" s="156" t="s">
        <v>2</v>
      </c>
      <c r="D10" s="140">
        <v>0.21</v>
      </c>
      <c r="E10" s="13"/>
      <c r="F10" s="145" t="s">
        <v>131</v>
      </c>
      <c r="G10" s="17"/>
      <c r="H10" s="17"/>
      <c r="I10" s="17"/>
      <c r="J10" s="17"/>
      <c r="K10" s="17"/>
      <c r="L10" s="17"/>
      <c r="M10" s="17"/>
      <c r="N10" s="17"/>
      <c r="O10" s="17"/>
    </row>
    <row r="11" spans="1:28" ht="28" customHeight="1" x14ac:dyDescent="0.25">
      <c r="A11" s="72" t="str">
        <f t="shared" si="0"/>
        <v xml:space="preserve"> </v>
      </c>
      <c r="B11" s="53" t="s">
        <v>70</v>
      </c>
      <c r="C11" s="156" t="s">
        <v>2</v>
      </c>
      <c r="D11" s="140">
        <v>0.2</v>
      </c>
      <c r="E11" s="13"/>
      <c r="F11" s="145" t="s">
        <v>132</v>
      </c>
      <c r="G11" s="17"/>
      <c r="H11" s="17"/>
      <c r="I11" s="17"/>
      <c r="J11" s="17"/>
      <c r="K11" s="17"/>
      <c r="L11" s="17"/>
      <c r="M11" s="17"/>
      <c r="N11" s="17"/>
      <c r="O11" s="17"/>
      <c r="S11" s="9"/>
    </row>
    <row r="12" spans="1:28" ht="9.65" customHeight="1" x14ac:dyDescent="0.25">
      <c r="A12" s="72"/>
      <c r="B12" s="53"/>
      <c r="C12" s="156"/>
      <c r="D12" s="82"/>
      <c r="E12" s="13"/>
      <c r="F12" s="145"/>
      <c r="G12" s="17"/>
      <c r="H12" s="17"/>
      <c r="I12" s="17"/>
      <c r="J12" s="17"/>
      <c r="K12" s="17"/>
      <c r="L12" s="17"/>
      <c r="M12" s="17"/>
      <c r="N12" s="17"/>
      <c r="O12" s="17"/>
    </row>
    <row r="13" spans="1:28" ht="18" customHeight="1" x14ac:dyDescent="0.3">
      <c r="A13" s="151"/>
      <c r="B13" s="151" t="s">
        <v>191</v>
      </c>
      <c r="C13" s="152"/>
      <c r="D13" s="85"/>
      <c r="E13" s="13"/>
      <c r="F13" s="262"/>
      <c r="G13" s="11"/>
      <c r="H13" s="11"/>
      <c r="I13" s="11"/>
      <c r="J13" s="11"/>
      <c r="K13" s="11"/>
      <c r="L13" s="11"/>
      <c r="M13" s="11"/>
      <c r="N13" s="11"/>
      <c r="O13" s="11"/>
      <c r="P13" s="12"/>
      <c r="Q13" s="12"/>
      <c r="R13" s="12"/>
      <c r="S13" s="12"/>
      <c r="T13" s="12"/>
      <c r="U13" s="12"/>
      <c r="V13" s="12"/>
      <c r="W13" s="12"/>
      <c r="X13" s="12"/>
      <c r="Y13" s="12"/>
      <c r="Z13" s="12"/>
      <c r="AA13" s="12"/>
      <c r="AB13" s="12"/>
    </row>
    <row r="14" spans="1:28" ht="24" customHeight="1" x14ac:dyDescent="0.25">
      <c r="A14" s="72" t="str">
        <f>IF(ISBLANK(D14),"Aizpildāms lauks",IF(D14&lt;3,"Kļūda"," "))</f>
        <v>Aizpildāms lauks</v>
      </c>
      <c r="B14" s="160" t="s">
        <v>6</v>
      </c>
      <c r="C14" s="156" t="s">
        <v>77</v>
      </c>
      <c r="D14" s="79"/>
      <c r="E14" s="13"/>
      <c r="F14" s="145" t="s">
        <v>171</v>
      </c>
      <c r="G14" s="17"/>
      <c r="H14" s="17"/>
      <c r="I14" s="17"/>
      <c r="J14" s="17"/>
      <c r="K14" s="17"/>
      <c r="L14" s="17"/>
      <c r="M14" s="17"/>
      <c r="N14" s="17"/>
      <c r="O14" s="17"/>
      <c r="S14" s="9"/>
    </row>
    <row r="15" spans="1:28" ht="38.5" x14ac:dyDescent="0.25">
      <c r="A15" s="72" t="str">
        <f>IF(ISBLANK(D15),"Aizpildāms lauks",IF(D15&lt;3,"Kļūda"," "))</f>
        <v xml:space="preserve"> </v>
      </c>
      <c r="B15" s="155" t="s">
        <v>156</v>
      </c>
      <c r="C15" s="258" t="s">
        <v>158</v>
      </c>
      <c r="D15" s="134">
        <f>D16+D16*5%</f>
        <v>93562.35</v>
      </c>
      <c r="E15" s="13"/>
      <c r="F15" s="145" t="s">
        <v>227</v>
      </c>
      <c r="G15" s="17"/>
      <c r="H15" s="17"/>
      <c r="I15" s="17"/>
      <c r="J15" s="17"/>
      <c r="K15" s="17"/>
      <c r="L15" s="17"/>
      <c r="M15" s="17"/>
      <c r="N15" s="17"/>
      <c r="O15" s="17"/>
      <c r="S15" s="9"/>
    </row>
    <row r="16" spans="1:28" ht="37.5" x14ac:dyDescent="0.25">
      <c r="A16" s="72"/>
      <c r="B16" s="155" t="s">
        <v>221</v>
      </c>
      <c r="C16" s="258" t="s">
        <v>158</v>
      </c>
      <c r="D16" s="133">
        <v>89107</v>
      </c>
      <c r="E16" s="13"/>
      <c r="F16" s="263" t="s">
        <v>224</v>
      </c>
      <c r="G16" s="17"/>
      <c r="H16" s="17"/>
      <c r="I16" s="17"/>
      <c r="J16" s="17"/>
      <c r="K16" s="17"/>
      <c r="L16" s="17"/>
      <c r="M16" s="17"/>
      <c r="N16" s="17"/>
      <c r="O16" s="17"/>
      <c r="S16" s="9"/>
    </row>
    <row r="17" spans="1:19" ht="25" x14ac:dyDescent="0.25">
      <c r="A17" s="72" t="str">
        <f>IF(ISBLANK(D17),"Aizpildāms lauks", IF(D17&gt;0," "," "))</f>
        <v>Aizpildāms lauks</v>
      </c>
      <c r="B17" s="160" t="s">
        <v>157</v>
      </c>
      <c r="C17" s="156" t="s">
        <v>3</v>
      </c>
      <c r="D17" s="79"/>
      <c r="E17" s="13"/>
      <c r="F17" s="145" t="s">
        <v>308</v>
      </c>
      <c r="G17" s="17"/>
      <c r="H17" s="17"/>
      <c r="I17" s="17"/>
      <c r="J17" s="17"/>
      <c r="K17" s="17"/>
      <c r="L17" s="17"/>
      <c r="M17" s="17"/>
      <c r="N17" s="17"/>
      <c r="O17" s="17"/>
      <c r="S17" s="9"/>
    </row>
    <row r="18" spans="1:19" ht="30" customHeight="1" x14ac:dyDescent="0.25">
      <c r="A18" s="72"/>
      <c r="B18" s="160" t="s">
        <v>202</v>
      </c>
      <c r="C18" s="156" t="s">
        <v>2</v>
      </c>
      <c r="D18" s="320"/>
      <c r="E18" s="13"/>
      <c r="F18" s="145" t="s">
        <v>226</v>
      </c>
      <c r="G18" s="17"/>
      <c r="H18" s="17"/>
      <c r="I18" s="17"/>
      <c r="J18" s="17"/>
      <c r="K18" s="17"/>
      <c r="L18" s="17"/>
      <c r="M18" s="17"/>
      <c r="N18" s="17"/>
      <c r="O18" s="17"/>
      <c r="S18" s="9"/>
    </row>
    <row r="19" spans="1:19" ht="32.4" customHeight="1" x14ac:dyDescent="0.25">
      <c r="A19" s="72" t="str">
        <f t="shared" si="0"/>
        <v xml:space="preserve"> </v>
      </c>
      <c r="B19" s="160" t="s">
        <v>167</v>
      </c>
      <c r="C19" s="156" t="s">
        <v>3</v>
      </c>
      <c r="D19" s="141" t="e">
        <f>1/D18*D14*D17</f>
        <v>#DIV/0!</v>
      </c>
      <c r="E19" s="13"/>
      <c r="F19" s="145" t="s">
        <v>225</v>
      </c>
      <c r="G19" s="17"/>
      <c r="H19" s="17"/>
      <c r="I19" s="17"/>
      <c r="J19" s="17"/>
      <c r="K19" s="17"/>
      <c r="L19" s="17"/>
      <c r="M19" s="17"/>
      <c r="N19" s="17"/>
      <c r="O19" s="17"/>
      <c r="S19" s="9"/>
    </row>
    <row r="20" spans="1:19" ht="9.65" customHeight="1" x14ac:dyDescent="0.25">
      <c r="A20" s="72"/>
      <c r="B20" s="160"/>
      <c r="C20" s="156"/>
      <c r="D20" s="83"/>
      <c r="E20" s="13"/>
      <c r="F20" s="145"/>
      <c r="G20" s="17"/>
      <c r="H20" s="17"/>
      <c r="I20" s="17"/>
      <c r="J20" s="17"/>
      <c r="K20" s="17"/>
      <c r="L20" s="17"/>
      <c r="M20" s="17"/>
      <c r="N20" s="17"/>
      <c r="O20" s="17"/>
    </row>
    <row r="21" spans="1:19" ht="18" customHeight="1" x14ac:dyDescent="0.25">
      <c r="A21" s="151"/>
      <c r="B21" s="151" t="s">
        <v>194</v>
      </c>
      <c r="C21" s="151"/>
      <c r="D21" s="85"/>
      <c r="E21" s="13"/>
      <c r="F21" s="145"/>
      <c r="G21" s="17"/>
      <c r="H21" s="17"/>
      <c r="I21" s="17"/>
      <c r="J21" s="17"/>
      <c r="K21" s="17"/>
      <c r="L21" s="17"/>
      <c r="M21" s="17"/>
      <c r="N21" s="17"/>
      <c r="O21" s="17"/>
    </row>
    <row r="22" spans="1:19" ht="27" customHeight="1" x14ac:dyDescent="0.25">
      <c r="A22" s="72" t="str">
        <f>IF(ISBLANK(D22),"Aizpildāms lauks",IF(D22&gt;96,"Kļūda"," "))</f>
        <v>Aizpildāms lauks</v>
      </c>
      <c r="B22" s="160" t="s">
        <v>129</v>
      </c>
      <c r="C22" s="156" t="s">
        <v>86</v>
      </c>
      <c r="D22" s="74"/>
      <c r="E22" s="13"/>
      <c r="F22" s="264" t="s">
        <v>203</v>
      </c>
      <c r="G22" s="17"/>
      <c r="H22" s="17"/>
      <c r="I22" s="17"/>
      <c r="J22" s="17"/>
      <c r="K22" s="17"/>
      <c r="L22" s="17"/>
      <c r="M22" s="17"/>
      <c r="N22" s="17"/>
      <c r="O22" s="17"/>
    </row>
    <row r="23" spans="1:19" ht="27.65" customHeight="1" x14ac:dyDescent="0.25">
      <c r="A23" s="72" t="str">
        <f t="shared" ref="A23" si="1">IF(ISBLANK(D23), "Aizpildāms lauks"," ")</f>
        <v xml:space="preserve"> </v>
      </c>
      <c r="B23" s="160" t="s">
        <v>129</v>
      </c>
      <c r="C23" s="156" t="s">
        <v>9</v>
      </c>
      <c r="D23" s="118">
        <f>D22/D25</f>
        <v>0</v>
      </c>
      <c r="E23" s="13"/>
      <c r="F23" s="264" t="s">
        <v>209</v>
      </c>
      <c r="G23" s="17"/>
      <c r="H23" s="17"/>
      <c r="I23" s="17"/>
      <c r="J23" s="17"/>
      <c r="K23" s="17"/>
      <c r="L23" s="17"/>
      <c r="M23" s="17"/>
      <c r="N23" s="17"/>
      <c r="O23" s="17"/>
    </row>
    <row r="24" spans="1:19" ht="24" customHeight="1" x14ac:dyDescent="0.25">
      <c r="A24" s="160"/>
      <c r="B24" s="160" t="s">
        <v>16</v>
      </c>
      <c r="C24" s="156" t="s">
        <v>84</v>
      </c>
      <c r="D24" s="119" t="e">
        <f>100%/D22</f>
        <v>#DIV/0!</v>
      </c>
      <c r="E24" s="13"/>
      <c r="F24" s="264" t="s">
        <v>135</v>
      </c>
      <c r="G24" s="17"/>
      <c r="H24" s="17"/>
      <c r="I24" s="17"/>
      <c r="J24" s="17"/>
      <c r="K24" s="17"/>
      <c r="L24" s="17"/>
      <c r="M24" s="17"/>
      <c r="N24" s="17"/>
      <c r="O24" s="17"/>
    </row>
    <row r="25" spans="1:19" ht="24" customHeight="1" x14ac:dyDescent="0.25">
      <c r="A25" s="72" t="str">
        <f>IF(ISBLANK(D25),"Aizpildāms lauks",IF(D25=12," ","Kļūda"))</f>
        <v xml:space="preserve"> </v>
      </c>
      <c r="B25" s="160" t="s">
        <v>193</v>
      </c>
      <c r="C25" s="156" t="s">
        <v>86</v>
      </c>
      <c r="D25" s="124">
        <v>12</v>
      </c>
      <c r="E25" s="13"/>
      <c r="F25" s="145" t="s">
        <v>210</v>
      </c>
      <c r="G25" s="17"/>
      <c r="H25" s="17"/>
      <c r="I25" s="17"/>
      <c r="J25" s="17"/>
      <c r="K25" s="17"/>
      <c r="L25" s="17"/>
      <c r="M25" s="17"/>
      <c r="N25" s="17"/>
      <c r="O25" s="17"/>
      <c r="S25" s="9"/>
    </row>
    <row r="26" spans="1:19" ht="12" customHeight="1" x14ac:dyDescent="0.25">
      <c r="A26" s="72"/>
      <c r="B26" s="160"/>
      <c r="C26" s="156"/>
      <c r="D26" s="44"/>
      <c r="E26" s="80"/>
      <c r="F26" s="145"/>
      <c r="G26" s="17"/>
      <c r="H26" s="17"/>
      <c r="I26" s="17"/>
      <c r="J26" s="17"/>
      <c r="K26" s="17"/>
      <c r="L26" s="17"/>
      <c r="M26" s="17"/>
      <c r="N26" s="17"/>
      <c r="O26" s="17"/>
    </row>
    <row r="27" spans="1:19" ht="26.4" customHeight="1" x14ac:dyDescent="0.25">
      <c r="B27" s="146" t="s">
        <v>145</v>
      </c>
      <c r="C27" s="44"/>
      <c r="D27" s="125">
        <v>46265</v>
      </c>
      <c r="F27" s="145" t="s">
        <v>211</v>
      </c>
    </row>
    <row r="28" spans="1:19" ht="17" customHeight="1" x14ac:dyDescent="0.25">
      <c r="A28" s="72" t="str">
        <f t="shared" ref="A28" si="2">IF(ISBLANK(D28), "Aizpildāms lauks"," ")</f>
        <v>Aizpildāms lauks</v>
      </c>
      <c r="B28" s="37" t="s">
        <v>144</v>
      </c>
      <c r="C28" s="44"/>
      <c r="D28" s="81"/>
      <c r="F28" s="265" t="s">
        <v>152</v>
      </c>
    </row>
    <row r="29" spans="1:19" x14ac:dyDescent="0.25">
      <c r="D29" s="18"/>
    </row>
    <row r="30" spans="1:19" s="8" customFormat="1" ht="26" customHeight="1" x14ac:dyDescent="0.3">
      <c r="A30" s="77" t="str">
        <f>IF(D30=9.7%, " ", "Kļūda")</f>
        <v xml:space="preserve"> </v>
      </c>
      <c r="B30" s="160" t="s">
        <v>34</v>
      </c>
      <c r="C30" s="258" t="s">
        <v>2</v>
      </c>
      <c r="D30" s="123">
        <v>9.7000000000000003E-2</v>
      </c>
      <c r="E30" s="13"/>
      <c r="F30" s="145" t="s">
        <v>215</v>
      </c>
      <c r="G30" s="17"/>
      <c r="H30" s="17"/>
      <c r="I30" s="17"/>
      <c r="J30" s="17"/>
      <c r="K30" s="17"/>
      <c r="L30" s="17"/>
      <c r="M30" s="17"/>
      <c r="N30" s="17"/>
      <c r="O30" s="17"/>
    </row>
    <row r="31" spans="1:19" x14ac:dyDescent="0.25"/>
    <row r="32" spans="1:19" ht="13" hidden="1" x14ac:dyDescent="0.3">
      <c r="F32" s="266"/>
    </row>
    <row r="33" x14ac:dyDescent="0.25"/>
    <row r="34" x14ac:dyDescent="0.25"/>
    <row r="35" x14ac:dyDescent="0.25"/>
    <row r="36" x14ac:dyDescent="0.25"/>
    <row r="37" x14ac:dyDescent="0.25"/>
    <row r="38" x14ac:dyDescent="0.25"/>
    <row r="39" x14ac:dyDescent="0.25"/>
    <row r="40" x14ac:dyDescent="0.25"/>
    <row r="41" x14ac:dyDescent="0.25"/>
    <row r="42" x14ac:dyDescent="0.25"/>
    <row r="48" x14ac:dyDescent="0.25"/>
    <row r="49" x14ac:dyDescent="0.25"/>
    <row r="50"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6" x14ac:dyDescent="0.25"/>
    <row r="97" x14ac:dyDescent="0.25"/>
    <row r="98" x14ac:dyDescent="0.25"/>
    <row r="99" x14ac:dyDescent="0.25"/>
    <row r="100" x14ac:dyDescent="0.25"/>
    <row r="101" x14ac:dyDescent="0.25"/>
    <row r="102" x14ac:dyDescent="0.25"/>
  </sheetData>
  <sheetProtection algorithmName="SHA-1" hashValue="9q40zYtRpWJYzFjrOjszjXkodRc=" saltValue="crbL0pYlCLSAZfAMSSGAHA==" spinCount="100000" sheet="1" objects="1" scenarios="1"/>
  <mergeCells count="3">
    <mergeCell ref="A1:B1"/>
    <mergeCell ref="A2:B2"/>
    <mergeCell ref="A3:B3"/>
  </mergeCells>
  <conditionalFormatting sqref="A9:A12">
    <cfRule type="containsText" dxfId="47" priority="13" operator="containsText" text="Kļūda">
      <formula>NOT(ISERROR(SEARCH("Kļūda",A9)))</formula>
    </cfRule>
  </conditionalFormatting>
  <conditionalFormatting sqref="A14:A20 A22:A57">
    <cfRule type="containsText" dxfId="46" priority="5" operator="containsText" text="Kļūda">
      <formula>NOT(ISERROR(SEARCH("Kļūda",A14)))</formula>
    </cfRule>
  </conditionalFormatting>
  <conditionalFormatting sqref="D2">
    <cfRule type="expression" dxfId="45" priority="19">
      <formula>"ERROR"</formula>
    </cfRule>
  </conditionalFormatting>
  <conditionalFormatting sqref="D14 D16">
    <cfRule type="containsBlanks" dxfId="44" priority="3">
      <formula>LEN(TRIM(D14))=0</formula>
    </cfRule>
  </conditionalFormatting>
  <conditionalFormatting sqref="D14:D16">
    <cfRule type="cellIs" dxfId="43" priority="6" operator="lessThan">
      <formula>3</formula>
    </cfRule>
  </conditionalFormatting>
  <conditionalFormatting sqref="D22">
    <cfRule type="cellIs" dxfId="42" priority="10" operator="greaterThan">
      <formula>96</formula>
    </cfRule>
  </conditionalFormatting>
  <conditionalFormatting sqref="D17">
    <cfRule type="containsBlanks" dxfId="41" priority="1">
      <formula>LEN(TRIM(D17))=0</formula>
    </cfRule>
  </conditionalFormatting>
  <conditionalFormatting sqref="D17">
    <cfRule type="cellIs" dxfId="40" priority="2" operator="lessThan">
      <formula>52.125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codeName="Sheet3">
    <tabColor rgb="FFD6F1F6"/>
  </sheetPr>
  <dimension ref="A1:BA94"/>
  <sheetViews>
    <sheetView showGridLines="0" zoomScaleNormal="100" workbookViewId="0">
      <pane ySplit="7" topLeftCell="A8" activePane="bottomLeft" state="frozen"/>
      <selection pane="bottomLeft" activeCell="D11" sqref="D11"/>
    </sheetView>
  </sheetViews>
  <sheetFormatPr defaultColWidth="0" defaultRowHeight="12.5" zeroHeight="1" x14ac:dyDescent="0.25"/>
  <cols>
    <col min="1" max="1" width="14" style="37" customWidth="1"/>
    <col min="2" max="2" width="57.33203125" style="37" customWidth="1"/>
    <col min="3" max="3" width="14.5" style="37" customWidth="1"/>
    <col min="4" max="4" width="14.6640625" style="6" customWidth="1"/>
    <col min="5" max="5" width="2.5" style="6" customWidth="1"/>
    <col min="6" max="6" width="102.1640625" style="3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19" ht="26" customHeight="1" x14ac:dyDescent="0.25">
      <c r="A1" s="343" t="s">
        <v>71</v>
      </c>
      <c r="B1" s="343"/>
    </row>
    <row r="2" spans="1:19" ht="25" x14ac:dyDescent="0.5">
      <c r="A2" s="344" t="s">
        <v>192</v>
      </c>
      <c r="B2" s="344"/>
      <c r="D2" s="73"/>
      <c r="H2" s="7"/>
      <c r="I2" s="7"/>
      <c r="J2" s="7"/>
      <c r="K2" s="7"/>
      <c r="L2" s="7"/>
      <c r="M2" s="7"/>
      <c r="N2" s="7"/>
    </row>
    <row r="3" spans="1:19" ht="25.25" customHeight="1" x14ac:dyDescent="0.25">
      <c r="A3" s="345" t="s">
        <v>175</v>
      </c>
      <c r="B3" s="345"/>
      <c r="H3" s="7"/>
      <c r="I3" s="7"/>
      <c r="J3" s="7"/>
      <c r="K3" s="7"/>
      <c r="L3" s="7"/>
      <c r="M3" s="7"/>
      <c r="N3" s="7"/>
    </row>
    <row r="4" spans="1:19" ht="12.5" customHeight="1" x14ac:dyDescent="0.25">
      <c r="H4" s="7"/>
      <c r="I4" s="7"/>
      <c r="J4" s="7"/>
      <c r="K4" s="7"/>
      <c r="L4" s="7"/>
      <c r="M4" s="7"/>
      <c r="N4" s="7"/>
    </row>
    <row r="5" spans="1:19" ht="20" customHeight="1" x14ac:dyDescent="0.4">
      <c r="B5" s="147" t="s">
        <v>201</v>
      </c>
      <c r="H5" s="7"/>
      <c r="I5" s="7"/>
      <c r="J5" s="7"/>
      <c r="K5" s="7"/>
      <c r="L5" s="7"/>
      <c r="M5" s="7"/>
      <c r="N5" s="7"/>
    </row>
    <row r="6" spans="1:19" ht="12.5" customHeight="1" x14ac:dyDescent="0.25">
      <c r="H6" s="7"/>
      <c r="I6" s="7"/>
      <c r="J6" s="7"/>
      <c r="K6" s="7"/>
      <c r="L6" s="7"/>
      <c r="M6" s="7"/>
      <c r="N6" s="7"/>
    </row>
    <row r="7" spans="1:19" ht="29" customHeight="1" thickBot="1" x14ac:dyDescent="0.35">
      <c r="A7" s="148" t="s">
        <v>184</v>
      </c>
      <c r="B7" s="149"/>
      <c r="C7" s="150" t="s">
        <v>59</v>
      </c>
      <c r="D7" s="109" t="s">
        <v>142</v>
      </c>
      <c r="E7" s="109"/>
      <c r="F7" s="259" t="s">
        <v>66</v>
      </c>
      <c r="G7" s="8"/>
      <c r="H7" s="8"/>
      <c r="I7" s="8"/>
      <c r="J7" s="8"/>
      <c r="K7" s="8"/>
      <c r="L7" s="8"/>
      <c r="M7" s="8"/>
      <c r="N7" s="8"/>
      <c r="O7" s="8"/>
      <c r="S7" s="9"/>
    </row>
    <row r="8" spans="1:19" ht="18" customHeight="1" x14ac:dyDescent="0.25">
      <c r="A8" s="151"/>
      <c r="B8" s="151" t="s">
        <v>189</v>
      </c>
      <c r="C8" s="151"/>
      <c r="D8" s="85"/>
      <c r="E8" s="13"/>
      <c r="F8" s="145"/>
      <c r="G8" s="17"/>
      <c r="H8" s="17"/>
      <c r="I8" s="17"/>
      <c r="J8" s="17"/>
      <c r="K8" s="17"/>
      <c r="L8" s="17"/>
      <c r="M8" s="17"/>
      <c r="N8" s="17"/>
      <c r="O8" s="17"/>
    </row>
    <row r="9" spans="1:19" ht="58.75" customHeight="1" x14ac:dyDescent="0.25">
      <c r="A9" s="77" t="str">
        <f>IF(ISBLANK(D9),"Aizpildāms lauks",IF(D9&gt;6.39,"Kļūda"," "))</f>
        <v>Aizpildāms lauks</v>
      </c>
      <c r="B9" s="155" t="s">
        <v>73</v>
      </c>
      <c r="C9" s="156" t="s">
        <v>5</v>
      </c>
      <c r="D9" s="74"/>
      <c r="E9" s="13"/>
      <c r="F9" s="145" t="s">
        <v>277</v>
      </c>
      <c r="G9" s="17"/>
      <c r="H9" s="17"/>
      <c r="I9" s="17"/>
      <c r="J9" s="17"/>
      <c r="K9" s="17"/>
      <c r="L9" s="17"/>
      <c r="M9" s="17"/>
      <c r="N9" s="17"/>
      <c r="O9" s="17"/>
    </row>
    <row r="10" spans="1:19" ht="24" customHeight="1" x14ac:dyDescent="0.25">
      <c r="A10" s="76"/>
      <c r="B10" s="155" t="s">
        <v>72</v>
      </c>
      <c r="C10" s="156" t="s">
        <v>5</v>
      </c>
      <c r="D10" s="117">
        <f>D9*'Pamata pieņēmumi'!D25</f>
        <v>0</v>
      </c>
      <c r="E10" s="13"/>
      <c r="F10" s="145" t="s">
        <v>133</v>
      </c>
      <c r="G10" s="17"/>
      <c r="H10" s="17"/>
      <c r="I10" s="17"/>
      <c r="J10" s="17"/>
      <c r="K10" s="17"/>
      <c r="L10" s="17"/>
      <c r="M10" s="17"/>
      <c r="N10" s="17"/>
      <c r="O10" s="17"/>
    </row>
    <row r="11" spans="1:19" ht="24" customHeight="1" x14ac:dyDescent="0.25">
      <c r="A11" s="76" t="str">
        <f>IF(D11=50, " ", "Kļūda")</f>
        <v xml:space="preserve"> </v>
      </c>
      <c r="B11" s="160" t="s">
        <v>134</v>
      </c>
      <c r="C11" s="156" t="s">
        <v>9</v>
      </c>
      <c r="D11" s="124">
        <v>50</v>
      </c>
      <c r="E11" s="13"/>
      <c r="F11" s="145" t="s">
        <v>204</v>
      </c>
      <c r="G11" s="17"/>
      <c r="H11" s="17"/>
      <c r="I11" s="17"/>
      <c r="J11" s="17"/>
      <c r="K11" s="17"/>
      <c r="L11" s="17"/>
      <c r="M11" s="17"/>
      <c r="N11" s="17"/>
      <c r="O11" s="17"/>
    </row>
    <row r="12" spans="1:19" ht="57.65" customHeight="1" x14ac:dyDescent="0.25">
      <c r="A12" s="77" t="str">
        <f>IF(ISBLANK(D12),"Aizpildāms lauks",IF('Pamata pieņēmumi'!D14&gt;9,IF(D12&lt;90%,"Kļūda"," "),IF(D12&lt;100%,"Kļūda"," ")))</f>
        <v>Aizpildāms lauks</v>
      </c>
      <c r="B12" s="160" t="s">
        <v>11</v>
      </c>
      <c r="C12" s="156" t="s">
        <v>2</v>
      </c>
      <c r="D12" s="75"/>
      <c r="E12" s="13"/>
      <c r="F12" s="267" t="s">
        <v>220</v>
      </c>
      <c r="G12" s="17"/>
      <c r="H12" s="17"/>
      <c r="I12" s="17"/>
      <c r="J12" s="17"/>
      <c r="K12" s="17"/>
      <c r="L12" s="17"/>
      <c r="M12" s="17"/>
      <c r="N12" s="17"/>
      <c r="O12" s="17"/>
    </row>
    <row r="13" spans="1:19" x14ac:dyDescent="0.25">
      <c r="D13" s="18"/>
    </row>
    <row r="14" spans="1:19" x14ac:dyDescent="0.25">
      <c r="D14" s="19"/>
    </row>
    <row r="15" spans="1:19" x14ac:dyDescent="0.25"/>
    <row r="16" spans="1:19" ht="13" x14ac:dyDescent="0.3">
      <c r="F16" s="266"/>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9" x14ac:dyDescent="0.25"/>
    <row r="90" x14ac:dyDescent="0.25"/>
    <row r="91" x14ac:dyDescent="0.25"/>
    <row r="92" x14ac:dyDescent="0.25"/>
    <row r="93" x14ac:dyDescent="0.25"/>
    <row r="94" x14ac:dyDescent="0.25"/>
  </sheetData>
  <sheetProtection algorithmName="SHA-1" hashValue="X5SxPUNYGd6aXe8wvGU2Jb0SXVQ=" saltValue="Mt5o3yqxmMI4kMT/UaBG/g==" spinCount="100000" sheet="1" objects="1" scenarios="1"/>
  <mergeCells count="3">
    <mergeCell ref="A1:B1"/>
    <mergeCell ref="A2:B2"/>
    <mergeCell ref="A3:B3"/>
  </mergeCells>
  <conditionalFormatting sqref="A9:A12">
    <cfRule type="containsText" dxfId="39" priority="4" operator="containsText" text="Kļūda">
      <formula>NOT(ISERROR(SEARCH("Kļūda",A9)))</formula>
    </cfRule>
  </conditionalFormatting>
  <conditionalFormatting sqref="D2">
    <cfRule type="expression" dxfId="38" priority="3">
      <formula>"ERROR"</formula>
    </cfRule>
  </conditionalFormatting>
  <conditionalFormatting sqref="D9">
    <cfRule type="cellIs" dxfId="37" priority="6" operator="greaterThan">
      <formula>6.39</formula>
    </cfRule>
  </conditionalFormatting>
  <conditionalFormatting sqref="D12">
    <cfRule type="containsBlanks" dxfId="36" priority="1">
      <formula>LEN(TRIM(D12))=0</formula>
    </cfRule>
    <cfRule type="cellIs" dxfId="35" priority="2" operator="lessThan">
      <formula>0.9</formula>
    </cfRule>
    <cfRule type="cellIs" dxfId="34" priority="5" operator="greater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codeName="Sheet4">
    <tabColor rgb="FFD6F1F6"/>
  </sheetPr>
  <dimension ref="A1:BA116"/>
  <sheetViews>
    <sheetView showGridLines="0" zoomScale="90" zoomScaleNormal="90" workbookViewId="0">
      <pane ySplit="7" topLeftCell="A8" activePane="bottomLeft" state="frozen"/>
      <selection activeCell="D16" sqref="D16"/>
      <selection pane="bottomLeft" activeCell="E39" sqref="E39"/>
    </sheetView>
  </sheetViews>
  <sheetFormatPr defaultColWidth="0" defaultRowHeight="12.5" zeroHeight="1" x14ac:dyDescent="0.25"/>
  <cols>
    <col min="1" max="1" width="14" style="37" customWidth="1"/>
    <col min="2" max="2" width="57.1640625" style="37" customWidth="1"/>
    <col min="3" max="3" width="14.5" style="37" customWidth="1"/>
    <col min="4" max="4" width="13.1640625" style="6" customWidth="1"/>
    <col min="5" max="5" width="9.08203125" style="6" customWidth="1"/>
    <col min="6" max="6" width="102.1640625" style="3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19" ht="26" customHeight="1" x14ac:dyDescent="0.25">
      <c r="A1" s="343" t="s">
        <v>71</v>
      </c>
      <c r="B1" s="343"/>
    </row>
    <row r="2" spans="1:19" ht="25" x14ac:dyDescent="0.5">
      <c r="A2" s="344" t="s">
        <v>192</v>
      </c>
      <c r="B2" s="344"/>
      <c r="D2" s="73"/>
      <c r="H2" s="7"/>
      <c r="I2" s="7"/>
      <c r="J2" s="7"/>
      <c r="K2" s="7"/>
      <c r="L2" s="7"/>
      <c r="M2" s="7"/>
      <c r="N2" s="7"/>
    </row>
    <row r="3" spans="1:19" ht="25.25" customHeight="1" x14ac:dyDescent="0.25">
      <c r="A3" s="345" t="s">
        <v>175</v>
      </c>
      <c r="B3" s="345"/>
      <c r="H3" s="7"/>
      <c r="I3" s="7"/>
      <c r="J3" s="7"/>
      <c r="K3" s="7"/>
      <c r="L3" s="7"/>
      <c r="M3" s="7"/>
      <c r="N3" s="7"/>
    </row>
    <row r="4" spans="1:19" ht="12.5" customHeight="1" x14ac:dyDescent="0.25">
      <c r="H4" s="7"/>
      <c r="I4" s="7"/>
      <c r="J4" s="7"/>
      <c r="K4" s="7"/>
      <c r="L4" s="7"/>
      <c r="M4" s="7"/>
      <c r="N4" s="7"/>
    </row>
    <row r="5" spans="1:19" ht="20" customHeight="1" x14ac:dyDescent="0.4">
      <c r="B5" s="147" t="s">
        <v>186</v>
      </c>
      <c r="H5" s="7"/>
      <c r="I5" s="7"/>
      <c r="J5" s="7"/>
      <c r="K5" s="7"/>
      <c r="L5" s="7"/>
      <c r="M5" s="7"/>
      <c r="N5" s="7"/>
    </row>
    <row r="6" spans="1:19" ht="12.5" customHeight="1" x14ac:dyDescent="0.25">
      <c r="H6" s="7"/>
      <c r="I6" s="7"/>
      <c r="J6" s="7"/>
      <c r="K6" s="7"/>
      <c r="L6" s="7"/>
      <c r="M6" s="7"/>
      <c r="N6" s="7"/>
    </row>
    <row r="7" spans="1:19" ht="29" customHeight="1" thickBot="1" x14ac:dyDescent="0.35">
      <c r="A7" s="148" t="s">
        <v>184</v>
      </c>
      <c r="B7" s="149"/>
      <c r="C7" s="150" t="s">
        <v>59</v>
      </c>
      <c r="D7" s="109" t="s">
        <v>142</v>
      </c>
      <c r="E7" s="109"/>
      <c r="F7" s="259" t="s">
        <v>66</v>
      </c>
      <c r="G7" s="8"/>
      <c r="H7" s="8"/>
      <c r="I7" s="8"/>
      <c r="J7" s="8"/>
      <c r="K7" s="8"/>
      <c r="L7" s="8"/>
      <c r="M7" s="8"/>
      <c r="N7" s="8"/>
      <c r="O7" s="8"/>
      <c r="S7" s="9"/>
    </row>
    <row r="8" spans="1:19" ht="28.75" customHeight="1" x14ac:dyDescent="0.25">
      <c r="A8" s="151"/>
      <c r="B8" s="308" t="s">
        <v>280</v>
      </c>
      <c r="C8" s="151"/>
      <c r="D8" s="85"/>
      <c r="E8" s="85"/>
      <c r="F8" s="145"/>
      <c r="G8" s="17"/>
      <c r="H8" s="17"/>
      <c r="I8" s="17"/>
      <c r="J8" s="17"/>
      <c r="K8" s="17"/>
      <c r="L8" s="17"/>
      <c r="M8" s="17"/>
      <c r="N8" s="17"/>
      <c r="O8" s="17"/>
    </row>
    <row r="9" spans="1:19" ht="69.650000000000006" customHeight="1" thickBot="1" x14ac:dyDescent="0.35">
      <c r="A9" s="268"/>
      <c r="B9" s="269" t="s">
        <v>222</v>
      </c>
      <c r="C9" s="270"/>
      <c r="D9" s="111"/>
      <c r="E9" s="110" t="s">
        <v>239</v>
      </c>
      <c r="F9" s="271" t="s">
        <v>237</v>
      </c>
      <c r="G9" s="17"/>
      <c r="H9" s="17"/>
      <c r="I9" s="17"/>
      <c r="J9" s="17"/>
      <c r="K9" s="17"/>
      <c r="L9" s="17"/>
      <c r="M9" s="17"/>
      <c r="N9" s="17"/>
      <c r="O9" s="17"/>
    </row>
    <row r="10" spans="1:19" ht="32" customHeight="1" x14ac:dyDescent="0.25">
      <c r="A10" s="77" t="str">
        <f>IF(ISBLANK(D10),"Aizpildāms lauks",IF(D10*'Pamata pieņēmumi'!D19&gt;5%*'Pamata pieņēmumi'!D15*'Pamata pieņēmumi'!D14,"Kļūda"," "))</f>
        <v>Aizpildāms lauks</v>
      </c>
      <c r="B10" s="155" t="s">
        <v>153</v>
      </c>
      <c r="C10" s="258" t="s">
        <v>44</v>
      </c>
      <c r="D10" s="138"/>
      <c r="E10" s="137"/>
      <c r="F10" s="145" t="s">
        <v>205</v>
      </c>
      <c r="G10" s="17"/>
      <c r="H10" s="17"/>
      <c r="I10" s="17"/>
      <c r="J10" s="17"/>
      <c r="K10" s="17"/>
      <c r="L10" s="17"/>
      <c r="M10" s="17"/>
      <c r="N10" s="17"/>
      <c r="O10" s="17"/>
    </row>
    <row r="11" spans="1:19" ht="35.4" customHeight="1" x14ac:dyDescent="0.25">
      <c r="A11" s="77" t="str">
        <f t="shared" ref="A11:A27" si="0">IF(ISBLANK(D11), "Aizpildāms lauks"," ")</f>
        <v>Aizpildāms lauks</v>
      </c>
      <c r="B11" s="155" t="s">
        <v>146</v>
      </c>
      <c r="C11" s="258" t="s">
        <v>44</v>
      </c>
      <c r="D11" s="139"/>
      <c r="E11" s="137"/>
      <c r="F11" s="143"/>
      <c r="G11" s="17"/>
      <c r="H11" s="17"/>
      <c r="I11" s="17"/>
      <c r="J11" s="17"/>
      <c r="K11" s="17"/>
      <c r="L11" s="17"/>
      <c r="M11" s="17"/>
      <c r="N11" s="17"/>
      <c r="O11" s="17"/>
    </row>
    <row r="12" spans="1:19" ht="24" customHeight="1" x14ac:dyDescent="0.25">
      <c r="A12" s="77" t="str">
        <f t="shared" si="0"/>
        <v>Aizpildāms lauks</v>
      </c>
      <c r="B12" s="155" t="s">
        <v>147</v>
      </c>
      <c r="C12" s="258" t="s">
        <v>44</v>
      </c>
      <c r="D12" s="139"/>
      <c r="E12" s="137"/>
      <c r="F12" s="143"/>
      <c r="G12" s="17"/>
      <c r="H12" s="17"/>
      <c r="I12" s="17"/>
      <c r="J12" s="17"/>
      <c r="K12" s="17"/>
      <c r="L12" s="17"/>
      <c r="M12" s="17"/>
      <c r="N12" s="17"/>
      <c r="O12" s="17"/>
    </row>
    <row r="13" spans="1:19" ht="24.65" customHeight="1" x14ac:dyDescent="0.25">
      <c r="A13" s="77" t="str">
        <f t="shared" si="0"/>
        <v>Aizpildāms lauks</v>
      </c>
      <c r="B13" s="155" t="s">
        <v>154</v>
      </c>
      <c r="C13" s="258" t="s">
        <v>44</v>
      </c>
      <c r="D13" s="139"/>
      <c r="E13" s="137"/>
      <c r="F13" s="143"/>
      <c r="G13" s="17"/>
      <c r="H13" s="17"/>
      <c r="I13" s="17"/>
      <c r="J13" s="17"/>
      <c r="K13" s="17"/>
      <c r="L13" s="17"/>
      <c r="M13" s="17"/>
      <c r="N13" s="17"/>
      <c r="O13" s="17"/>
    </row>
    <row r="14" spans="1:19" ht="24" customHeight="1" x14ac:dyDescent="0.25">
      <c r="A14" s="77" t="str">
        <f t="shared" si="0"/>
        <v>Aizpildāms lauks</v>
      </c>
      <c r="B14" s="155" t="s">
        <v>13</v>
      </c>
      <c r="C14" s="258" t="s">
        <v>44</v>
      </c>
      <c r="D14" s="139"/>
      <c r="E14" s="137"/>
      <c r="F14" s="143"/>
      <c r="G14" s="17"/>
      <c r="H14" s="17"/>
      <c r="I14" s="17"/>
      <c r="J14" s="17"/>
      <c r="K14" s="17"/>
      <c r="L14" s="17"/>
      <c r="M14" s="17"/>
      <c r="N14" s="17"/>
      <c r="O14" s="17"/>
    </row>
    <row r="15" spans="1:19" ht="25" x14ac:dyDescent="0.25">
      <c r="A15" s="77" t="str">
        <f t="shared" si="0"/>
        <v>Aizpildāms lauks</v>
      </c>
      <c r="B15" s="155" t="s">
        <v>148</v>
      </c>
      <c r="C15" s="258" t="s">
        <v>44</v>
      </c>
      <c r="D15" s="139"/>
      <c r="E15" s="137"/>
      <c r="F15" s="143"/>
      <c r="G15" s="17"/>
      <c r="H15" s="17"/>
      <c r="I15" s="17"/>
      <c r="J15" s="17"/>
      <c r="K15" s="17"/>
      <c r="L15" s="17"/>
      <c r="M15" s="17"/>
      <c r="N15" s="17"/>
      <c r="O15" s="17"/>
    </row>
    <row r="16" spans="1:19" ht="25" x14ac:dyDescent="0.25">
      <c r="A16" s="77" t="str">
        <f t="shared" si="0"/>
        <v>Aizpildāms lauks</v>
      </c>
      <c r="B16" s="155" t="s">
        <v>149</v>
      </c>
      <c r="C16" s="258" t="s">
        <v>44</v>
      </c>
      <c r="D16" s="139"/>
      <c r="E16" s="137"/>
      <c r="F16" s="143"/>
      <c r="G16" s="17"/>
      <c r="H16" s="17"/>
      <c r="I16" s="17"/>
      <c r="J16" s="17"/>
      <c r="K16" s="17"/>
      <c r="L16" s="17"/>
      <c r="M16" s="17"/>
      <c r="N16" s="17"/>
      <c r="O16" s="17"/>
    </row>
    <row r="17" spans="1:15" ht="24" customHeight="1" x14ac:dyDescent="0.25">
      <c r="A17" s="77" t="str">
        <f t="shared" si="0"/>
        <v>Aizpildāms lauks</v>
      </c>
      <c r="B17" s="155" t="s">
        <v>155</v>
      </c>
      <c r="C17" s="258" t="s">
        <v>44</v>
      </c>
      <c r="D17" s="139"/>
      <c r="E17" s="137"/>
      <c r="F17" s="272"/>
      <c r="G17" s="17"/>
      <c r="H17" s="17"/>
      <c r="I17" s="17"/>
      <c r="J17" s="17"/>
      <c r="K17" s="17"/>
      <c r="L17" s="17"/>
      <c r="M17" s="17"/>
      <c r="N17" s="17"/>
      <c r="O17" s="17"/>
    </row>
    <row r="18" spans="1:15" ht="24" customHeight="1" x14ac:dyDescent="0.25">
      <c r="A18" s="77" t="str">
        <f t="shared" si="0"/>
        <v>Aizpildāms lauks</v>
      </c>
      <c r="B18" s="155" t="s">
        <v>151</v>
      </c>
      <c r="C18" s="258" t="s">
        <v>44</v>
      </c>
      <c r="D18" s="139"/>
      <c r="E18" s="137"/>
      <c r="F18" s="273"/>
      <c r="G18" s="17"/>
      <c r="H18" s="17"/>
      <c r="I18" s="17"/>
      <c r="J18" s="17"/>
      <c r="K18" s="17"/>
      <c r="L18" s="17"/>
      <c r="M18" s="17"/>
      <c r="N18" s="17"/>
      <c r="O18" s="17"/>
    </row>
    <row r="19" spans="1:15" ht="23" customHeight="1" x14ac:dyDescent="0.25">
      <c r="A19" s="77" t="str">
        <f t="shared" si="0"/>
        <v>Aizpildāms lauks</v>
      </c>
      <c r="B19" s="155" t="s">
        <v>150</v>
      </c>
      <c r="C19" s="258" t="s">
        <v>44</v>
      </c>
      <c r="D19" s="139"/>
      <c r="E19" s="137"/>
      <c r="F19" s="143"/>
      <c r="G19" s="17"/>
      <c r="H19" s="17"/>
      <c r="I19" s="17"/>
      <c r="J19" s="17"/>
      <c r="K19" s="17"/>
      <c r="L19" s="17"/>
      <c r="M19" s="17"/>
      <c r="N19" s="17"/>
      <c r="O19" s="17"/>
    </row>
    <row r="20" spans="1:15" ht="45" customHeight="1" x14ac:dyDescent="0.25">
      <c r="A20" s="77" t="e">
        <f>IF(ISBLANK(D20),"Aizpildāms lauks",IF(D20&gt;'Pamata pieņēmumi'!D15*'Pamata pieņēmumi'!D19," Kļūda"," "))</f>
        <v>#DIV/0!</v>
      </c>
      <c r="B20" s="155" t="s">
        <v>170</v>
      </c>
      <c r="C20" s="258" t="s">
        <v>162</v>
      </c>
      <c r="D20" s="117" t="e">
        <f>IF(((SUM(D10:D19)*'Pamata pieņēmumi'!D19))&lt;=('Pamata pieņēmumi'!D14*'Pamata pieņēmumi'!D15),((SUM(D10:D19)*'Pamata pieņēmumi'!D19)),"ERROR")</f>
        <v>#DIV/0!</v>
      </c>
      <c r="E20" s="13"/>
      <c r="F20" s="274" t="s">
        <v>223</v>
      </c>
      <c r="G20" s="17"/>
      <c r="H20" s="17"/>
      <c r="I20" s="17"/>
      <c r="J20" s="17"/>
      <c r="K20" s="17"/>
      <c r="L20" s="17"/>
      <c r="M20" s="17"/>
      <c r="N20" s="17"/>
      <c r="O20" s="17"/>
    </row>
    <row r="21" spans="1:15" ht="18" customHeight="1" x14ac:dyDescent="0.25">
      <c r="A21" s="77"/>
      <c r="B21" s="155"/>
      <c r="C21" s="258"/>
      <c r="D21" s="16"/>
      <c r="E21" s="13"/>
      <c r="F21" s="274"/>
      <c r="G21" s="17"/>
      <c r="H21" s="17"/>
      <c r="I21" s="17"/>
      <c r="J21" s="17"/>
      <c r="K21" s="17"/>
      <c r="L21" s="17"/>
      <c r="M21" s="17"/>
      <c r="N21" s="17"/>
      <c r="O21" s="17"/>
    </row>
    <row r="22" spans="1:15" ht="21" customHeight="1" x14ac:dyDescent="0.25">
      <c r="A22" s="77"/>
      <c r="B22" s="155"/>
      <c r="C22" s="258"/>
      <c r="D22" s="16"/>
      <c r="E22" s="13"/>
      <c r="F22" s="274"/>
      <c r="G22" s="17"/>
      <c r="H22" s="17"/>
      <c r="I22" s="17"/>
      <c r="J22" s="17"/>
      <c r="K22" s="17"/>
      <c r="L22" s="17"/>
      <c r="M22" s="17"/>
      <c r="N22" s="17"/>
      <c r="O22" s="17"/>
    </row>
    <row r="23" spans="1:15" ht="12.65" customHeight="1" x14ac:dyDescent="0.25">
      <c r="A23" s="349"/>
      <c r="B23" s="348" t="s">
        <v>281</v>
      </c>
      <c r="C23" s="349"/>
      <c r="D23" s="349"/>
      <c r="E23" s="349"/>
      <c r="F23" s="274"/>
      <c r="G23" s="17"/>
      <c r="H23" s="17"/>
      <c r="I23" s="17"/>
      <c r="J23" s="17"/>
      <c r="K23" s="17"/>
      <c r="L23" s="17"/>
      <c r="M23" s="17"/>
      <c r="N23" s="17"/>
      <c r="O23" s="17"/>
    </row>
    <row r="24" spans="1:15" ht="12.65" customHeight="1" x14ac:dyDescent="0.25">
      <c r="A24" s="349"/>
      <c r="B24" s="348"/>
      <c r="C24" s="349"/>
      <c r="D24" s="349"/>
      <c r="E24" s="349"/>
      <c r="F24" s="274"/>
      <c r="G24" s="17"/>
      <c r="H24" s="17"/>
      <c r="I24" s="17"/>
      <c r="J24" s="17"/>
      <c r="K24" s="17"/>
      <c r="L24" s="17"/>
      <c r="M24" s="17"/>
      <c r="N24" s="17"/>
      <c r="O24" s="17"/>
    </row>
    <row r="25" spans="1:15" ht="71.400000000000006" customHeight="1" thickBot="1" x14ac:dyDescent="0.35">
      <c r="A25" s="278"/>
      <c r="B25" s="153" t="s">
        <v>282</v>
      </c>
      <c r="C25" s="270"/>
      <c r="D25" s="108"/>
      <c r="E25" s="110" t="s">
        <v>239</v>
      </c>
      <c r="F25" s="347" t="s">
        <v>283</v>
      </c>
      <c r="G25" s="17"/>
      <c r="H25" s="17"/>
      <c r="I25" s="17"/>
      <c r="J25" s="17"/>
      <c r="K25" s="17"/>
      <c r="L25" s="17"/>
      <c r="M25" s="17"/>
      <c r="N25" s="17"/>
      <c r="O25" s="17"/>
    </row>
    <row r="26" spans="1:15" ht="35" customHeight="1" x14ac:dyDescent="0.25">
      <c r="A26" s="77" t="str">
        <f t="shared" si="0"/>
        <v>Aizpildāms lauks</v>
      </c>
      <c r="B26" s="155" t="s">
        <v>198</v>
      </c>
      <c r="C26" s="258" t="s">
        <v>44</v>
      </c>
      <c r="D26" s="138"/>
      <c r="E26" s="137"/>
      <c r="F26" s="347"/>
      <c r="G26" s="17"/>
      <c r="H26" s="17"/>
      <c r="I26" s="17"/>
      <c r="J26" s="17"/>
      <c r="K26" s="17"/>
      <c r="L26" s="17"/>
      <c r="M26" s="17"/>
      <c r="N26" s="17"/>
      <c r="O26" s="17"/>
    </row>
    <row r="27" spans="1:15" ht="24" customHeight="1" x14ac:dyDescent="0.25">
      <c r="A27" s="77" t="str">
        <f t="shared" si="0"/>
        <v>Aizpildāms lauks</v>
      </c>
      <c r="B27" s="155" t="s">
        <v>197</v>
      </c>
      <c r="C27" s="258" t="s">
        <v>44</v>
      </c>
      <c r="D27" s="139"/>
      <c r="E27" s="137"/>
      <c r="F27" s="347"/>
      <c r="G27" s="17"/>
      <c r="H27" s="17"/>
      <c r="I27" s="17"/>
      <c r="J27" s="17"/>
      <c r="K27" s="17"/>
      <c r="L27" s="17"/>
      <c r="M27" s="17"/>
      <c r="N27" s="17"/>
      <c r="O27" s="17"/>
    </row>
    <row r="28" spans="1:15" ht="24" customHeight="1" x14ac:dyDescent="0.25">
      <c r="A28" s="77"/>
      <c r="B28" s="155" t="s">
        <v>216</v>
      </c>
      <c r="C28" s="258" t="s">
        <v>4</v>
      </c>
      <c r="D28" s="117">
        <f>'Pamatkapitāla ieguldījumi'!D23</f>
        <v>0</v>
      </c>
      <c r="E28" s="13"/>
      <c r="F28" s="271"/>
      <c r="G28" s="17"/>
      <c r="H28" s="17"/>
      <c r="I28" s="17"/>
      <c r="J28" s="17"/>
      <c r="K28" s="17"/>
      <c r="L28" s="17"/>
      <c r="M28" s="17"/>
      <c r="N28" s="17"/>
      <c r="O28" s="17"/>
    </row>
    <row r="29" spans="1:15" ht="24" customHeight="1" x14ac:dyDescent="0.25">
      <c r="A29" s="77"/>
      <c r="B29" s="309" t="s">
        <v>21</v>
      </c>
      <c r="C29" s="258" t="s">
        <v>4</v>
      </c>
      <c r="D29" s="117" t="e">
        <f>'Pamatkapitāla ieguldījumi'!D24</f>
        <v>#DIV/0!</v>
      </c>
      <c r="E29" s="13"/>
      <c r="F29" s="271"/>
      <c r="G29" s="17"/>
      <c r="H29" s="17"/>
      <c r="I29" s="17"/>
      <c r="J29" s="17"/>
      <c r="K29" s="17"/>
      <c r="L29" s="17"/>
      <c r="M29" s="17"/>
      <c r="N29" s="17"/>
      <c r="O29" s="17"/>
    </row>
    <row r="30" spans="1:15" ht="18.649999999999999" customHeight="1" x14ac:dyDescent="0.25">
      <c r="A30" s="77"/>
      <c r="B30" s="155"/>
      <c r="C30" s="258"/>
      <c r="D30" s="77"/>
      <c r="E30" s="13"/>
      <c r="F30" s="302"/>
      <c r="G30" s="17"/>
      <c r="H30" s="17"/>
      <c r="I30" s="17"/>
      <c r="J30" s="17"/>
      <c r="K30" s="17"/>
      <c r="L30" s="17"/>
      <c r="M30" s="17"/>
      <c r="N30" s="17"/>
      <c r="O30" s="17"/>
    </row>
    <row r="31" spans="1:15" ht="36" customHeight="1" thickBot="1" x14ac:dyDescent="0.35">
      <c r="A31" s="77"/>
      <c r="B31" s="153" t="s">
        <v>279</v>
      </c>
      <c r="C31" s="270"/>
      <c r="D31" s="108"/>
      <c r="E31" s="110"/>
      <c r="F31" s="302"/>
      <c r="G31" s="17"/>
      <c r="H31" s="17"/>
      <c r="I31" s="17"/>
      <c r="J31" s="17"/>
      <c r="K31" s="17"/>
      <c r="L31" s="17"/>
      <c r="M31" s="17"/>
      <c r="N31" s="17"/>
      <c r="O31" s="17"/>
    </row>
    <row r="32" spans="1:15" ht="36" customHeight="1" x14ac:dyDescent="0.25">
      <c r="A32" s="77"/>
      <c r="B32" s="155" t="s">
        <v>217</v>
      </c>
      <c r="C32" s="258" t="s">
        <v>4</v>
      </c>
      <c r="D32" s="117">
        <f>'Pamatkapitāla ieguldījumi'!D27</f>
        <v>0</v>
      </c>
      <c r="E32" s="13"/>
      <c r="F32" s="301" t="s">
        <v>305</v>
      </c>
      <c r="G32" s="17"/>
      <c r="H32" s="17"/>
      <c r="I32" s="17"/>
      <c r="J32" s="17"/>
      <c r="K32" s="17"/>
      <c r="L32" s="17"/>
      <c r="M32" s="17"/>
      <c r="N32" s="17"/>
      <c r="O32" s="17"/>
    </row>
    <row r="33" spans="1:15" ht="26.4" customHeight="1" x14ac:dyDescent="0.25">
      <c r="A33" s="77"/>
      <c r="B33" s="77"/>
      <c r="C33" s="77"/>
      <c r="D33" s="77"/>
      <c r="E33" s="77"/>
      <c r="F33" s="347" t="s">
        <v>270</v>
      </c>
      <c r="G33" s="17"/>
      <c r="H33" s="17"/>
      <c r="I33" s="17"/>
      <c r="J33" s="17"/>
      <c r="K33" s="17"/>
      <c r="L33" s="17"/>
      <c r="M33" s="17"/>
      <c r="N33" s="17"/>
      <c r="O33" s="17"/>
    </row>
    <row r="34" spans="1:15" ht="26.4" customHeight="1" thickBot="1" x14ac:dyDescent="0.35">
      <c r="A34" s="77"/>
      <c r="B34" s="153" t="s">
        <v>271</v>
      </c>
      <c r="C34" s="270"/>
      <c r="D34" s="108"/>
      <c r="E34" s="110"/>
      <c r="F34" s="347"/>
      <c r="G34" s="17"/>
      <c r="H34" s="17"/>
      <c r="I34" s="17"/>
      <c r="J34" s="17"/>
      <c r="K34" s="17"/>
      <c r="L34" s="17"/>
      <c r="M34" s="17"/>
      <c r="N34" s="17"/>
      <c r="O34" s="17"/>
    </row>
    <row r="35" spans="1:15" ht="30.65" customHeight="1" x14ac:dyDescent="0.25">
      <c r="A35" s="77"/>
      <c r="C35" s="258" t="s">
        <v>4</v>
      </c>
      <c r="D35" s="139"/>
      <c r="E35" s="137"/>
      <c r="F35" s="347"/>
      <c r="G35" s="17"/>
      <c r="H35" s="17"/>
      <c r="I35" s="17"/>
      <c r="J35" s="17"/>
      <c r="K35" s="17"/>
      <c r="L35" s="17"/>
      <c r="M35" s="17"/>
      <c r="N35" s="17"/>
      <c r="O35" s="17"/>
    </row>
    <row r="36" spans="1:15" ht="17.399999999999999" customHeight="1" x14ac:dyDescent="0.25">
      <c r="A36" s="77"/>
      <c r="B36" s="155"/>
      <c r="C36" s="258"/>
      <c r="D36" s="16"/>
      <c r="E36" s="13"/>
      <c r="F36" s="274"/>
      <c r="G36" s="17"/>
      <c r="H36" s="17"/>
      <c r="I36" s="17"/>
      <c r="J36" s="17"/>
      <c r="K36" s="17"/>
      <c r="L36" s="17"/>
      <c r="M36" s="17"/>
      <c r="N36" s="17"/>
      <c r="O36" s="17"/>
    </row>
    <row r="37" spans="1:15" ht="18" customHeight="1" x14ac:dyDescent="0.25">
      <c r="A37" s="151"/>
      <c r="B37" s="151" t="s">
        <v>36</v>
      </c>
      <c r="C37" s="151"/>
      <c r="D37" s="85"/>
      <c r="E37" s="85"/>
      <c r="F37" s="145"/>
      <c r="G37" s="17"/>
      <c r="H37" s="17"/>
      <c r="I37" s="17"/>
      <c r="J37" s="17"/>
      <c r="K37" s="17"/>
      <c r="L37" s="17"/>
      <c r="M37" s="17"/>
      <c r="N37" s="17"/>
      <c r="O37" s="17"/>
    </row>
    <row r="38" spans="1:15" ht="24" customHeight="1" x14ac:dyDescent="0.25">
      <c r="A38" s="77" t="str">
        <f>IF(ISBLANK(D38), "Aizpildāms lauks"," ")</f>
        <v>Aizpildāms lauks</v>
      </c>
      <c r="B38" s="160" t="s">
        <v>31</v>
      </c>
      <c r="C38" s="258" t="s">
        <v>51</v>
      </c>
      <c r="D38" s="78"/>
      <c r="E38" s="13"/>
      <c r="F38" s="346" t="s">
        <v>206</v>
      </c>
      <c r="G38" s="17"/>
      <c r="H38" s="17"/>
      <c r="I38" s="17"/>
      <c r="J38" s="17"/>
      <c r="K38" s="17"/>
      <c r="L38" s="17"/>
      <c r="M38" s="17"/>
      <c r="N38" s="17"/>
      <c r="O38" s="17"/>
    </row>
    <row r="39" spans="1:15" ht="24" customHeight="1" x14ac:dyDescent="0.25">
      <c r="A39" s="77" t="str">
        <f t="shared" ref="A39" si="1">IF(ISBLANK(D39), "Aizpildāms lauks"," ")</f>
        <v>Aizpildāms lauks</v>
      </c>
      <c r="B39" s="160" t="s">
        <v>83</v>
      </c>
      <c r="C39" s="258" t="s">
        <v>51</v>
      </c>
      <c r="D39" s="78"/>
      <c r="E39" s="13"/>
      <c r="F39" s="346"/>
      <c r="G39" s="17"/>
      <c r="H39" s="17"/>
      <c r="I39" s="17"/>
      <c r="J39" s="17"/>
      <c r="K39" s="17"/>
      <c r="L39" s="17"/>
      <c r="M39" s="17"/>
      <c r="N39" s="17"/>
      <c r="O39" s="17"/>
    </row>
    <row r="40" spans="1:15" s="8" customFormat="1" ht="25" x14ac:dyDescent="0.3">
      <c r="A40" s="77" t="str">
        <f>IF(D40=50%, " ", "Kļūda")</f>
        <v xml:space="preserve"> </v>
      </c>
      <c r="B40" s="160" t="s">
        <v>32</v>
      </c>
      <c r="C40" s="258" t="s">
        <v>51</v>
      </c>
      <c r="D40" s="126">
        <v>0.5</v>
      </c>
      <c r="E40" s="13"/>
      <c r="F40" s="275" t="s">
        <v>207</v>
      </c>
      <c r="G40" s="17"/>
      <c r="H40" s="17"/>
      <c r="I40" s="17"/>
      <c r="J40" s="17"/>
      <c r="K40" s="17"/>
      <c r="L40" s="17"/>
      <c r="M40" s="17"/>
      <c r="N40" s="17"/>
      <c r="O40" s="17"/>
    </row>
    <row r="41" spans="1:15" x14ac:dyDescent="0.25"/>
    <row r="42" spans="1:15" ht="13" hidden="1" x14ac:dyDescent="0.3">
      <c r="F42" s="266"/>
    </row>
    <row r="43" spans="1:15" x14ac:dyDescent="0.25">
      <c r="A43" s="202" t="s">
        <v>235</v>
      </c>
    </row>
    <row r="44" spans="1:15" x14ac:dyDescent="0.25">
      <c r="A44" s="202" t="s">
        <v>236</v>
      </c>
    </row>
    <row r="45" spans="1:15" x14ac:dyDescent="0.25"/>
    <row r="46" spans="1:15" x14ac:dyDescent="0.25"/>
    <row r="47" spans="1:15" x14ac:dyDescent="0.25"/>
    <row r="48" spans="1: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6" x14ac:dyDescent="0.25"/>
    <row r="7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sheetProtection algorithmName="SHA-1" hashValue="3Hpr6NXUIQDSdW2GJUO2rucplAE=" saltValue="gJIh3rrS2wOPgWi42mCi6A==" spinCount="100000" sheet="1" objects="1" scenarios="1"/>
  <mergeCells count="9">
    <mergeCell ref="A1:B1"/>
    <mergeCell ref="A2:B2"/>
    <mergeCell ref="A3:B3"/>
    <mergeCell ref="F38:F39"/>
    <mergeCell ref="F25:F27"/>
    <mergeCell ref="F33:F35"/>
    <mergeCell ref="B23:B24"/>
    <mergeCell ref="C23:E24"/>
    <mergeCell ref="A23:A24"/>
  </mergeCells>
  <conditionalFormatting sqref="A38:A40 A35:A36 A10:A22 A26:A32">
    <cfRule type="containsText" dxfId="33" priority="5" operator="containsText" text="Kļūda">
      <formula>NOT(ISERROR(SEARCH("Kļūda",A10)))</formula>
    </cfRule>
  </conditionalFormatting>
  <conditionalFormatting sqref="D2">
    <cfRule type="expression" dxfId="32" priority="6">
      <formula>"ERROR"</formula>
    </cfRule>
  </conditionalFormatting>
  <conditionalFormatting sqref="D20 D28:D29 D32">
    <cfRule type="containsText" dxfId="31" priority="11" operator="containsText" text="ERROR">
      <formula>NOT(ISERROR(SEARCH("ERROR",D20)))</formula>
    </cfRule>
  </conditionalFormatting>
  <conditionalFormatting sqref="A33:E33 A34">
    <cfRule type="containsText" dxfId="30" priority="3" operator="containsText" text="Kļūda">
      <formula>NOT(ISERROR(SEARCH("Kļūda",A33)))</formula>
    </cfRule>
  </conditionalFormatting>
  <conditionalFormatting sqref="D30 D32">
    <cfRule type="containsText" dxfId="29" priority="2" operator="containsText" text="Kļūda">
      <formula>NOT(ISERROR(SEARCH("Kļūda",D30)))</formula>
    </cfRule>
  </conditionalFormatting>
  <conditionalFormatting sqref="D10">
    <cfRule type="expression" dxfId="28" priority="1">
      <formula>$D$10*#REF!&gt;0.05*$D$20</formula>
    </cfRule>
  </conditionalFormatting>
  <dataValidations count="2">
    <dataValidation type="list" showInputMessage="1" showErrorMessage="1" sqref="E10:E19 E26:E27" xr:uid="{7F6A961A-BCAE-4B9F-82C2-DE206A0A7F69}">
      <formula1>$A$43:$A$45</formula1>
    </dataValidation>
    <dataValidation type="list" allowBlank="1" showInputMessage="1" showErrorMessage="1" sqref="E35" xr:uid="{A018DA48-B0B4-40F9-8CC1-B2BA5D610A44}">
      <formula1>$A$43:$A$45</formula1>
    </dataValidation>
  </dataValidations>
  <pageMargins left="0.7" right="0.7" top="0.75" bottom="0.75" header="0.3" footer="0.3"/>
  <pageSetup paperSize="9" orientation="portrait" r:id="rId1"/>
  <ignoredErrors>
    <ignoredError sqref="A4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codeName="Sheet5">
    <tabColor rgb="FFD6F1F6"/>
  </sheetPr>
  <dimension ref="A1:XFC125"/>
  <sheetViews>
    <sheetView showGridLines="0" zoomScale="90" zoomScaleNormal="90" workbookViewId="0">
      <pane ySplit="7" topLeftCell="A8" activePane="bottomLeft" state="frozen"/>
      <selection activeCell="D16" sqref="D16"/>
      <selection pane="bottomLeft" activeCell="D38" sqref="D38"/>
    </sheetView>
  </sheetViews>
  <sheetFormatPr defaultColWidth="0" defaultRowHeight="12.5" zeroHeight="1" x14ac:dyDescent="0.25"/>
  <cols>
    <col min="1" max="1" width="14" style="37" customWidth="1"/>
    <col min="2" max="2" width="57.1640625" style="37" customWidth="1"/>
    <col min="3" max="3" width="14.5" style="37" customWidth="1"/>
    <col min="4" max="4" width="14.6640625" style="6" customWidth="1"/>
    <col min="5" max="5" width="2.5" style="6" customWidth="1"/>
    <col min="6" max="6" width="115.58203125" style="6" customWidth="1"/>
    <col min="7" max="7" width="31.08203125" style="6" hidden="1" customWidth="1"/>
    <col min="8" max="8" width="31.1640625" style="6" hidden="1" customWidth="1"/>
    <col min="9" max="9" width="31.08203125" style="6" hidden="1" customWidth="1"/>
    <col min="10" max="53" width="0" style="6" hidden="1" customWidth="1"/>
    <col min="54" max="16383" width="8.6640625" style="6" hidden="1"/>
    <col min="16384" max="16384" width="6.58203125" style="6" customWidth="1"/>
  </cols>
  <sheetData>
    <row r="1" spans="1:28" ht="26" customHeight="1" x14ac:dyDescent="0.25">
      <c r="A1" s="343" t="s">
        <v>71</v>
      </c>
      <c r="B1" s="343"/>
    </row>
    <row r="2" spans="1:28" ht="25" x14ac:dyDescent="0.5">
      <c r="A2" s="344" t="s">
        <v>192</v>
      </c>
      <c r="B2" s="344"/>
      <c r="D2" s="73"/>
      <c r="H2" s="7"/>
      <c r="I2" s="7"/>
      <c r="J2" s="7"/>
      <c r="K2" s="7"/>
      <c r="L2" s="7"/>
      <c r="M2" s="7"/>
      <c r="N2" s="7"/>
    </row>
    <row r="3" spans="1:28" ht="25.25" customHeight="1" x14ac:dyDescent="0.25">
      <c r="A3" s="345" t="s">
        <v>175</v>
      </c>
      <c r="B3" s="345"/>
      <c r="H3" s="7"/>
      <c r="I3" s="7"/>
      <c r="J3" s="7"/>
      <c r="K3" s="7"/>
      <c r="L3" s="7"/>
      <c r="M3" s="7"/>
      <c r="N3" s="7"/>
    </row>
    <row r="4" spans="1:28" ht="12.5" customHeight="1" x14ac:dyDescent="0.25">
      <c r="H4" s="7"/>
      <c r="I4" s="7"/>
      <c r="J4" s="7"/>
      <c r="K4" s="7"/>
      <c r="L4" s="7"/>
      <c r="M4" s="7"/>
      <c r="N4" s="7"/>
    </row>
    <row r="5" spans="1:28" ht="20" customHeight="1" x14ac:dyDescent="0.4">
      <c r="B5" s="147" t="s">
        <v>185</v>
      </c>
      <c r="H5" s="7"/>
      <c r="I5" s="7"/>
      <c r="J5" s="7"/>
      <c r="K5" s="7"/>
      <c r="L5" s="7"/>
      <c r="M5" s="7"/>
      <c r="N5" s="7"/>
    </row>
    <row r="6" spans="1:28" ht="12.5" customHeight="1" x14ac:dyDescent="0.25">
      <c r="H6" s="7"/>
      <c r="I6" s="7"/>
      <c r="J6" s="7"/>
      <c r="K6" s="7"/>
      <c r="L6" s="7"/>
      <c r="M6" s="7"/>
      <c r="N6" s="7"/>
    </row>
    <row r="7" spans="1:28" ht="29" customHeight="1" thickBot="1" x14ac:dyDescent="0.35">
      <c r="A7" s="148" t="s">
        <v>184</v>
      </c>
      <c r="B7" s="149"/>
      <c r="C7" s="150" t="s">
        <v>59</v>
      </c>
      <c r="D7" s="109" t="s">
        <v>142</v>
      </c>
      <c r="E7" s="109"/>
      <c r="F7" s="109" t="s">
        <v>66</v>
      </c>
      <c r="G7" s="8"/>
      <c r="H7" s="8"/>
      <c r="I7" s="8"/>
      <c r="J7" s="8"/>
      <c r="K7" s="8"/>
      <c r="L7" s="8"/>
      <c r="M7" s="8"/>
      <c r="N7" s="8"/>
      <c r="O7" s="8"/>
      <c r="S7" s="9"/>
    </row>
    <row r="8" spans="1:28" ht="18" customHeight="1" x14ac:dyDescent="0.3">
      <c r="A8" s="151"/>
      <c r="B8" s="151" t="s">
        <v>187</v>
      </c>
      <c r="C8" s="152"/>
      <c r="D8" s="85"/>
      <c r="E8" s="13"/>
      <c r="F8" s="353" t="s">
        <v>234</v>
      </c>
      <c r="G8" s="11"/>
      <c r="H8" s="11"/>
      <c r="I8" s="11"/>
      <c r="J8" s="11"/>
      <c r="K8" s="11"/>
      <c r="L8" s="11"/>
      <c r="M8" s="11"/>
      <c r="N8" s="11"/>
      <c r="O8" s="11"/>
      <c r="P8" s="12"/>
      <c r="Q8" s="12"/>
      <c r="R8" s="12"/>
      <c r="S8" s="12"/>
      <c r="T8" s="12"/>
      <c r="U8" s="12"/>
      <c r="V8" s="12"/>
      <c r="W8" s="12"/>
      <c r="X8" s="12"/>
      <c r="Y8" s="12"/>
      <c r="Z8" s="12"/>
      <c r="AA8" s="12"/>
      <c r="AB8" s="12"/>
    </row>
    <row r="9" spans="1:28" s="314" customFormat="1" ht="43.25" customHeight="1" x14ac:dyDescent="0.3">
      <c r="A9" s="310"/>
      <c r="B9" s="304" t="s">
        <v>284</v>
      </c>
      <c r="C9" s="311"/>
      <c r="D9" s="312"/>
      <c r="E9" s="313"/>
      <c r="F9" s="346"/>
      <c r="G9" s="11"/>
      <c r="H9" s="11"/>
      <c r="I9" s="11"/>
      <c r="J9" s="11"/>
      <c r="K9" s="11"/>
      <c r="L9" s="11"/>
      <c r="M9" s="11"/>
      <c r="N9" s="11"/>
      <c r="O9" s="11"/>
      <c r="P9" s="12"/>
      <c r="Q9" s="12"/>
      <c r="R9" s="12"/>
      <c r="S9" s="12"/>
      <c r="T9" s="12"/>
      <c r="U9" s="12"/>
      <c r="V9" s="12"/>
      <c r="W9" s="12"/>
      <c r="X9" s="12"/>
      <c r="Y9" s="12"/>
      <c r="Z9" s="12"/>
      <c r="AA9" s="12"/>
      <c r="AB9" s="12"/>
    </row>
    <row r="10" spans="1:28" ht="24" customHeight="1" thickBot="1" x14ac:dyDescent="0.35">
      <c r="A10" s="72"/>
      <c r="B10" s="153" t="s">
        <v>285</v>
      </c>
      <c r="C10" s="154"/>
      <c r="D10" s="112"/>
      <c r="E10" s="13"/>
      <c r="F10" s="346"/>
      <c r="G10" s="17"/>
      <c r="H10" s="17"/>
      <c r="I10" s="17"/>
      <c r="J10" s="17"/>
      <c r="K10" s="17"/>
      <c r="L10" s="17"/>
      <c r="M10" s="17"/>
      <c r="N10" s="17"/>
      <c r="O10" s="17"/>
    </row>
    <row r="11" spans="1:28" ht="24" customHeight="1" x14ac:dyDescent="0.25">
      <c r="A11" s="72" t="str">
        <f t="shared" ref="A11:A33" si="0">IF(ISBLANK(D11), "Aizpildāms lauks"," ")</f>
        <v xml:space="preserve"> </v>
      </c>
      <c r="B11" s="155" t="s">
        <v>136</v>
      </c>
      <c r="C11" s="156" t="s">
        <v>2</v>
      </c>
      <c r="D11" s="135">
        <v>6.8999999999999999E-3</v>
      </c>
      <c r="E11" s="13"/>
      <c r="F11" s="346"/>
      <c r="G11" s="17"/>
      <c r="H11" s="17"/>
      <c r="I11" s="17"/>
      <c r="J11" s="17"/>
      <c r="K11" s="17"/>
      <c r="L11" s="17"/>
      <c r="M11" s="17"/>
      <c r="N11" s="17"/>
      <c r="O11" s="17"/>
    </row>
    <row r="12" spans="1:28" ht="24" customHeight="1" x14ac:dyDescent="0.25">
      <c r="A12" s="72"/>
      <c r="B12" s="157" t="s">
        <v>297</v>
      </c>
      <c r="C12" s="156" t="s">
        <v>2</v>
      </c>
      <c r="D12" s="135">
        <v>4.1099999999999998E-2</v>
      </c>
      <c r="E12" s="13"/>
      <c r="F12" s="330" t="s">
        <v>306</v>
      </c>
      <c r="G12" s="17"/>
      <c r="H12" s="17"/>
      <c r="I12" s="17"/>
      <c r="J12" s="17"/>
      <c r="K12" s="17"/>
      <c r="L12" s="17"/>
      <c r="M12" s="17"/>
      <c r="N12" s="17"/>
      <c r="O12" s="17"/>
    </row>
    <row r="13" spans="1:28" ht="24" customHeight="1" x14ac:dyDescent="0.25">
      <c r="A13" s="72" t="str">
        <f t="shared" si="0"/>
        <v>Aizpildāms lauks</v>
      </c>
      <c r="B13" s="155" t="s">
        <v>10</v>
      </c>
      <c r="C13" s="156" t="s">
        <v>9</v>
      </c>
      <c r="D13" s="74"/>
      <c r="E13" s="13"/>
      <c r="F13" s="329"/>
      <c r="G13" s="17"/>
      <c r="H13" s="17"/>
      <c r="I13" s="17"/>
      <c r="J13" s="17"/>
      <c r="K13" s="17"/>
      <c r="L13" s="17"/>
      <c r="M13" s="17"/>
      <c r="N13" s="17"/>
      <c r="O13" s="17"/>
    </row>
    <row r="14" spans="1:28" ht="24" customHeight="1" x14ac:dyDescent="0.25">
      <c r="A14" s="72" t="str">
        <f t="shared" si="0"/>
        <v>Aizpildāms lauks</v>
      </c>
      <c r="B14" s="155" t="s">
        <v>233</v>
      </c>
      <c r="C14" s="156" t="s">
        <v>9</v>
      </c>
      <c r="D14" s="74"/>
      <c r="E14" s="13"/>
      <c r="G14" s="17"/>
      <c r="H14" s="17"/>
      <c r="I14" s="17"/>
      <c r="J14" s="17"/>
      <c r="K14" s="17"/>
      <c r="L14" s="17"/>
      <c r="M14" s="17"/>
      <c r="N14" s="17"/>
      <c r="O14" s="17"/>
    </row>
    <row r="15" spans="1:28" ht="24" customHeight="1" x14ac:dyDescent="0.25">
      <c r="A15" s="72"/>
      <c r="B15" s="155"/>
      <c r="C15" s="156"/>
      <c r="D15" s="156"/>
      <c r="E15" s="13"/>
      <c r="G15" s="17"/>
      <c r="H15" s="17"/>
      <c r="I15" s="17"/>
      <c r="J15" s="17"/>
      <c r="K15" s="17"/>
      <c r="L15" s="17"/>
      <c r="M15" s="17"/>
      <c r="N15" s="17"/>
      <c r="O15" s="17"/>
    </row>
    <row r="16" spans="1:28" ht="24" customHeight="1" x14ac:dyDescent="0.25">
      <c r="A16" s="72"/>
      <c r="B16" s="155"/>
      <c r="C16" s="156"/>
      <c r="D16" s="156"/>
      <c r="E16" s="13"/>
      <c r="G16" s="17"/>
      <c r="H16" s="17"/>
      <c r="I16" s="17"/>
      <c r="J16" s="17"/>
      <c r="K16" s="17"/>
      <c r="L16" s="17"/>
      <c r="M16" s="17"/>
      <c r="N16" s="17"/>
      <c r="O16" s="17"/>
    </row>
    <row r="17" spans="1:15" ht="24" customHeight="1" x14ac:dyDescent="0.25">
      <c r="A17" s="72"/>
      <c r="B17" s="304" t="s">
        <v>286</v>
      </c>
      <c r="C17" s="156"/>
      <c r="D17" s="156"/>
      <c r="E17" s="13"/>
      <c r="F17" s="143"/>
      <c r="G17" s="17"/>
      <c r="H17" s="17"/>
      <c r="I17" s="17"/>
      <c r="J17" s="17"/>
      <c r="K17" s="17"/>
      <c r="L17" s="17"/>
      <c r="M17" s="17"/>
      <c r="N17" s="17"/>
      <c r="O17" s="17"/>
    </row>
    <row r="18" spans="1:15" ht="40.25" customHeight="1" thickBot="1" x14ac:dyDescent="0.35">
      <c r="A18" s="72"/>
      <c r="B18" s="352" t="s">
        <v>268</v>
      </c>
      <c r="C18" s="352"/>
      <c r="D18" s="352"/>
      <c r="E18" s="13"/>
      <c r="F18" s="143"/>
      <c r="G18" s="17"/>
      <c r="H18" s="17"/>
      <c r="I18" s="17"/>
      <c r="J18" s="17"/>
      <c r="K18" s="17"/>
      <c r="L18" s="17"/>
      <c r="M18" s="17"/>
      <c r="N18" s="17"/>
      <c r="O18" s="17"/>
    </row>
    <row r="19" spans="1:15" ht="20.399999999999999" customHeight="1" x14ac:dyDescent="0.25">
      <c r="A19" s="72"/>
      <c r="B19" s="157" t="s">
        <v>199</v>
      </c>
      <c r="C19" s="156" t="s">
        <v>2</v>
      </c>
      <c r="D19" s="84"/>
      <c r="E19" s="13"/>
      <c r="F19" s="143"/>
      <c r="G19" s="17"/>
      <c r="H19" s="17"/>
      <c r="I19" s="17"/>
      <c r="J19" s="17"/>
      <c r="K19" s="17"/>
      <c r="L19" s="17"/>
      <c r="M19" s="17"/>
      <c r="N19" s="17"/>
      <c r="O19" s="17"/>
    </row>
    <row r="20" spans="1:15" ht="20.399999999999999" customHeight="1" x14ac:dyDescent="0.25">
      <c r="A20" s="72"/>
      <c r="B20" s="157" t="s">
        <v>200</v>
      </c>
      <c r="C20" s="156" t="s">
        <v>2</v>
      </c>
      <c r="D20" s="84"/>
      <c r="E20" s="13"/>
      <c r="F20" s="143"/>
      <c r="G20" s="17"/>
      <c r="H20" s="17"/>
      <c r="I20" s="17"/>
      <c r="J20" s="17"/>
      <c r="K20" s="17"/>
      <c r="L20" s="17"/>
      <c r="M20" s="17"/>
      <c r="N20" s="17"/>
      <c r="O20" s="17"/>
    </row>
    <row r="21" spans="1:15" ht="24" customHeight="1" x14ac:dyDescent="0.25">
      <c r="A21" s="72" t="str">
        <f t="shared" si="0"/>
        <v xml:space="preserve"> </v>
      </c>
      <c r="B21" s="155" t="s">
        <v>136</v>
      </c>
      <c r="C21" s="156" t="s">
        <v>2</v>
      </c>
      <c r="D21" s="127">
        <f>D19+D20</f>
        <v>0</v>
      </c>
      <c r="E21" s="13"/>
      <c r="F21" s="143"/>
      <c r="G21" s="17"/>
      <c r="H21" s="17"/>
      <c r="I21" s="17"/>
      <c r="J21" s="17"/>
      <c r="K21" s="17"/>
      <c r="L21" s="17"/>
      <c r="M21" s="17"/>
      <c r="N21" s="17"/>
      <c r="O21" s="17"/>
    </row>
    <row r="22" spans="1:15" ht="24" customHeight="1" x14ac:dyDescent="0.25">
      <c r="A22" s="72" t="str">
        <f t="shared" si="0"/>
        <v>Aizpildāms lauks</v>
      </c>
      <c r="B22" s="155" t="s">
        <v>10</v>
      </c>
      <c r="C22" s="156" t="s">
        <v>9</v>
      </c>
      <c r="D22" s="74"/>
      <c r="E22" s="13"/>
      <c r="F22" s="143"/>
      <c r="G22" s="17"/>
      <c r="H22" s="17"/>
      <c r="I22" s="17"/>
      <c r="J22" s="17"/>
      <c r="K22" s="17"/>
      <c r="L22" s="17"/>
      <c r="M22" s="17"/>
      <c r="N22" s="17"/>
      <c r="O22" s="17"/>
    </row>
    <row r="23" spans="1:15" ht="24" customHeight="1" x14ac:dyDescent="0.25">
      <c r="A23" s="72" t="str">
        <f t="shared" si="0"/>
        <v>Aizpildāms lauks</v>
      </c>
      <c r="B23" s="155" t="s">
        <v>233</v>
      </c>
      <c r="C23" s="156" t="s">
        <v>9</v>
      </c>
      <c r="D23" s="74"/>
      <c r="E23" s="13"/>
      <c r="F23" s="143"/>
      <c r="G23" s="17"/>
      <c r="H23" s="17"/>
      <c r="I23" s="17"/>
      <c r="J23" s="17"/>
      <c r="K23" s="17"/>
      <c r="L23" s="17"/>
      <c r="M23" s="17"/>
      <c r="N23" s="17"/>
      <c r="O23" s="17"/>
    </row>
    <row r="24" spans="1:15" ht="24" customHeight="1" x14ac:dyDescent="0.25">
      <c r="A24" s="72"/>
      <c r="B24" s="155"/>
      <c r="C24" s="156"/>
      <c r="D24" s="156"/>
      <c r="E24" s="13"/>
      <c r="F24" s="301"/>
      <c r="G24" s="17"/>
      <c r="H24" s="17"/>
      <c r="I24" s="17"/>
      <c r="J24" s="17"/>
      <c r="K24" s="17"/>
      <c r="L24" s="17"/>
      <c r="M24" s="17"/>
      <c r="N24" s="17"/>
      <c r="O24" s="17"/>
    </row>
    <row r="25" spans="1:15" ht="29.4" customHeight="1" thickBot="1" x14ac:dyDescent="0.35">
      <c r="A25" s="72"/>
      <c r="B25" s="352" t="s">
        <v>287</v>
      </c>
      <c r="C25" s="352"/>
      <c r="D25" s="352"/>
      <c r="E25" s="13"/>
      <c r="F25" s="301"/>
      <c r="G25" s="17"/>
      <c r="H25" s="17"/>
      <c r="I25" s="17"/>
      <c r="J25" s="17"/>
      <c r="K25" s="17"/>
      <c r="L25" s="17"/>
      <c r="M25" s="17"/>
      <c r="N25" s="17"/>
      <c r="O25" s="17"/>
    </row>
    <row r="26" spans="1:15" ht="24" customHeight="1" x14ac:dyDescent="0.25">
      <c r="A26" s="72"/>
      <c r="B26" s="157" t="s">
        <v>199</v>
      </c>
      <c r="C26" s="156" t="s">
        <v>2</v>
      </c>
      <c r="D26" s="135">
        <v>6.8999999999999999E-3</v>
      </c>
      <c r="E26" s="13"/>
      <c r="F26" s="301" t="s">
        <v>289</v>
      </c>
      <c r="G26" s="17"/>
      <c r="H26" s="17"/>
      <c r="I26" s="17"/>
      <c r="J26" s="17"/>
      <c r="K26" s="17"/>
      <c r="L26" s="17"/>
      <c r="M26" s="17"/>
      <c r="N26" s="17"/>
      <c r="O26" s="17"/>
    </row>
    <row r="27" spans="1:15" ht="24" customHeight="1" x14ac:dyDescent="0.25">
      <c r="A27" s="72" t="str">
        <f>IF(ISBLANK(D27), "Aizpildāms lauks"," ")</f>
        <v>Aizpildāms lauks</v>
      </c>
      <c r="B27" s="155" t="s">
        <v>10</v>
      </c>
      <c r="C27" s="156" t="s">
        <v>9</v>
      </c>
      <c r="D27" s="74"/>
      <c r="E27" s="13"/>
      <c r="F27" s="301" t="s">
        <v>288</v>
      </c>
      <c r="G27" s="17"/>
      <c r="H27" s="17"/>
      <c r="I27" s="17"/>
      <c r="J27" s="17"/>
      <c r="K27" s="17"/>
      <c r="L27" s="17"/>
      <c r="M27" s="17"/>
      <c r="N27" s="17"/>
      <c r="O27" s="17"/>
    </row>
    <row r="28" spans="1:15" ht="24" customHeight="1" x14ac:dyDescent="0.25">
      <c r="A28" s="72" t="str">
        <f>IF(ISBLANK(D28), "Aizpildāms lauks"," ")</f>
        <v>Aizpildāms lauks</v>
      </c>
      <c r="B28" s="155" t="s">
        <v>233</v>
      </c>
      <c r="C28" s="156" t="s">
        <v>9</v>
      </c>
      <c r="D28" s="74"/>
      <c r="E28" s="13"/>
      <c r="F28" s="301"/>
      <c r="G28" s="17"/>
      <c r="H28" s="17"/>
      <c r="I28" s="17"/>
      <c r="J28" s="17"/>
      <c r="K28" s="17"/>
      <c r="L28" s="17"/>
      <c r="M28" s="17"/>
      <c r="N28" s="17"/>
      <c r="O28" s="17"/>
    </row>
    <row r="29" spans="1:15" ht="24" customHeight="1" x14ac:dyDescent="0.25">
      <c r="A29" s="72"/>
      <c r="B29" s="155"/>
      <c r="C29" s="156"/>
      <c r="D29" s="156"/>
      <c r="E29" s="13"/>
      <c r="F29" s="301"/>
      <c r="G29" s="17"/>
      <c r="H29" s="17"/>
      <c r="I29" s="17"/>
      <c r="J29" s="17"/>
      <c r="K29" s="17"/>
      <c r="L29" s="17"/>
      <c r="M29" s="17"/>
      <c r="N29" s="17"/>
      <c r="O29" s="17"/>
    </row>
    <row r="30" spans="1:15" ht="24" customHeight="1" thickBot="1" x14ac:dyDescent="0.35">
      <c r="A30" s="72"/>
      <c r="B30" s="153" t="s">
        <v>8</v>
      </c>
      <c r="C30" s="158"/>
      <c r="D30" s="112"/>
      <c r="E30" s="13"/>
      <c r="F30" s="143"/>
      <c r="G30" s="17"/>
      <c r="H30" s="17"/>
      <c r="I30" s="17"/>
      <c r="J30" s="17"/>
      <c r="K30" s="17"/>
      <c r="L30" s="17"/>
      <c r="M30" s="17"/>
      <c r="N30" s="17"/>
      <c r="O30" s="17"/>
    </row>
    <row r="31" spans="1:15" ht="24" customHeight="1" x14ac:dyDescent="0.25">
      <c r="A31" s="72" t="str">
        <f t="shared" si="0"/>
        <v>Aizpildāms lauks</v>
      </c>
      <c r="B31" s="155" t="s">
        <v>136</v>
      </c>
      <c r="C31" s="156" t="s">
        <v>2</v>
      </c>
      <c r="D31" s="78"/>
      <c r="E31" s="13"/>
      <c r="F31" s="143" t="s">
        <v>219</v>
      </c>
      <c r="G31" s="17"/>
      <c r="H31" s="17"/>
      <c r="I31" s="17"/>
      <c r="J31" s="17"/>
      <c r="K31" s="17"/>
      <c r="L31" s="17"/>
      <c r="M31" s="17"/>
      <c r="N31" s="17"/>
      <c r="O31" s="17"/>
    </row>
    <row r="32" spans="1:15" ht="24" customHeight="1" x14ac:dyDescent="0.25">
      <c r="A32" s="72" t="str">
        <f t="shared" si="0"/>
        <v>Aizpildāms lauks</v>
      </c>
      <c r="B32" s="155" t="s">
        <v>10</v>
      </c>
      <c r="C32" s="156" t="s">
        <v>9</v>
      </c>
      <c r="D32" s="74"/>
      <c r="E32" s="13"/>
      <c r="F32" s="143"/>
      <c r="G32" s="17"/>
      <c r="H32" s="17"/>
      <c r="I32" s="17"/>
      <c r="J32" s="17"/>
      <c r="K32" s="17"/>
      <c r="L32" s="17"/>
      <c r="M32" s="17"/>
      <c r="N32" s="17"/>
      <c r="O32" s="17"/>
    </row>
    <row r="33" spans="1:28" ht="27.65" customHeight="1" x14ac:dyDescent="0.25">
      <c r="A33" s="72" t="str">
        <f t="shared" si="0"/>
        <v>Aizpildāms lauks</v>
      </c>
      <c r="B33" s="155" t="s">
        <v>233</v>
      </c>
      <c r="C33" s="156" t="s">
        <v>9</v>
      </c>
      <c r="D33" s="74"/>
      <c r="E33" s="13"/>
      <c r="F33" s="144"/>
      <c r="G33" s="17"/>
      <c r="H33" s="17"/>
      <c r="I33" s="17"/>
      <c r="J33" s="17"/>
      <c r="K33" s="17"/>
      <c r="L33" s="17"/>
      <c r="M33" s="17"/>
      <c r="N33" s="17"/>
      <c r="O33" s="17"/>
    </row>
    <row r="34" spans="1:28" ht="27.65" customHeight="1" x14ac:dyDescent="0.25">
      <c r="A34" s="72"/>
      <c r="B34" s="155"/>
      <c r="C34" s="156"/>
      <c r="D34" s="156"/>
      <c r="E34" s="13"/>
      <c r="F34" s="144"/>
      <c r="G34" s="17"/>
      <c r="H34" s="17"/>
      <c r="I34" s="17"/>
      <c r="J34" s="17"/>
      <c r="K34" s="17"/>
      <c r="L34" s="17"/>
      <c r="M34" s="17"/>
      <c r="N34" s="17"/>
      <c r="O34" s="17"/>
    </row>
    <row r="35" spans="1:28" ht="18" customHeight="1" x14ac:dyDescent="0.3">
      <c r="A35" s="151"/>
      <c r="B35" s="151" t="s">
        <v>188</v>
      </c>
      <c r="C35" s="152"/>
      <c r="D35" s="85"/>
      <c r="E35" s="13"/>
      <c r="F35" s="144"/>
      <c r="G35" s="11"/>
      <c r="H35" s="11"/>
      <c r="I35" s="11"/>
      <c r="J35" s="11"/>
      <c r="K35" s="11"/>
      <c r="L35" s="11"/>
      <c r="M35" s="11"/>
      <c r="N35" s="11"/>
      <c r="O35" s="11"/>
      <c r="P35" s="12"/>
      <c r="Q35" s="12"/>
      <c r="R35" s="12"/>
      <c r="S35" s="12"/>
      <c r="T35" s="12"/>
      <c r="U35" s="12"/>
      <c r="V35" s="12"/>
      <c r="W35" s="12"/>
      <c r="X35" s="12"/>
      <c r="Y35" s="12"/>
      <c r="Z35" s="12"/>
      <c r="AA35" s="12"/>
      <c r="AB35" s="12"/>
    </row>
    <row r="36" spans="1:28" ht="24" customHeight="1" thickBot="1" x14ac:dyDescent="0.35">
      <c r="A36" s="72"/>
      <c r="B36" s="153" t="s">
        <v>61</v>
      </c>
      <c r="C36" s="158"/>
      <c r="D36" s="112"/>
      <c r="E36" s="13"/>
      <c r="F36" s="145"/>
      <c r="G36" s="17"/>
      <c r="H36" s="17"/>
      <c r="I36" s="17"/>
      <c r="J36" s="17"/>
      <c r="K36" s="17"/>
      <c r="L36" s="17"/>
      <c r="M36" s="17"/>
      <c r="N36" s="17"/>
      <c r="O36" s="17"/>
    </row>
    <row r="37" spans="1:28" ht="30" customHeight="1" x14ac:dyDescent="0.25">
      <c r="A37" s="72" t="str">
        <f>IF(ISBLANK(D37),"Aizpildāms lauks",IF(D37&lt;5%,"Kļūda"," "))</f>
        <v>Aizpildāms lauks</v>
      </c>
      <c r="B37" s="159" t="s">
        <v>301</v>
      </c>
      <c r="C37" s="156" t="s">
        <v>2</v>
      </c>
      <c r="D37" s="135"/>
      <c r="E37" s="13"/>
      <c r="F37" s="145" t="s">
        <v>230</v>
      </c>
      <c r="G37" s="17"/>
      <c r="H37" s="17"/>
      <c r="I37" s="17"/>
      <c r="J37" s="17"/>
      <c r="K37" s="17"/>
      <c r="L37" s="17"/>
      <c r="M37" s="17"/>
      <c r="N37" s="17"/>
      <c r="O37" s="17"/>
    </row>
    <row r="38" spans="1:28" ht="40.25" customHeight="1" x14ac:dyDescent="0.25">
      <c r="A38" s="72" t="str">
        <f>IF(D38&lt;4.7619047619%,"Kļūda"," ")</f>
        <v xml:space="preserve"> </v>
      </c>
      <c r="B38" s="160" t="s">
        <v>69</v>
      </c>
      <c r="C38" s="156" t="s">
        <v>2</v>
      </c>
      <c r="D38" s="142" t="str">
        <f>IF(ISBLANK(D37), " ", D37*'Pamata pieņēmumi'!D16/'Pamata pieņēmumi'!D15)</f>
        <v xml:space="preserve"> </v>
      </c>
      <c r="E38" s="13"/>
      <c r="F38" s="145" t="s">
        <v>231</v>
      </c>
      <c r="G38" s="17"/>
      <c r="H38" s="17"/>
      <c r="I38" s="17"/>
      <c r="J38" s="17"/>
      <c r="K38" s="17"/>
      <c r="L38" s="17"/>
      <c r="M38" s="17"/>
      <c r="N38" s="17"/>
      <c r="O38" s="17"/>
    </row>
    <row r="39" spans="1:28" ht="27.65" customHeight="1" x14ac:dyDescent="0.25">
      <c r="A39" s="72" t="str">
        <f>IF(ISBLANK(D39), "Aizpildāms lauks"," ")</f>
        <v>Aizpildāms lauks</v>
      </c>
      <c r="B39" s="155" t="s">
        <v>307</v>
      </c>
      <c r="C39" s="156" t="s">
        <v>2</v>
      </c>
      <c r="D39" s="75"/>
      <c r="E39" s="13"/>
      <c r="F39" s="145"/>
      <c r="G39" s="17"/>
      <c r="H39" s="17"/>
      <c r="I39" s="17"/>
      <c r="J39" s="17"/>
      <c r="K39" s="17"/>
      <c r="L39" s="17"/>
      <c r="M39" s="17"/>
      <c r="N39" s="17"/>
      <c r="O39" s="17"/>
    </row>
    <row r="40" spans="1:28" ht="28.75" customHeight="1" x14ac:dyDescent="0.25">
      <c r="A40" s="72" t="str">
        <f>IF(ISBLANK(D40), "Aizpildāms lauks"," ")</f>
        <v>Aizpildāms lauks</v>
      </c>
      <c r="B40" s="155" t="s">
        <v>274</v>
      </c>
      <c r="C40" s="156" t="s">
        <v>2</v>
      </c>
      <c r="D40" s="75"/>
      <c r="E40" s="13"/>
      <c r="F40" s="143" t="s">
        <v>240</v>
      </c>
      <c r="G40" s="17"/>
      <c r="H40" s="17"/>
      <c r="I40" s="17"/>
      <c r="J40" s="17"/>
      <c r="K40" s="17"/>
      <c r="L40" s="17"/>
      <c r="M40" s="17"/>
      <c r="N40" s="17"/>
      <c r="O40" s="17"/>
    </row>
    <row r="41" spans="1:28" ht="28.75" customHeight="1" thickBot="1" x14ac:dyDescent="0.35">
      <c r="A41" s="72"/>
      <c r="B41" s="153" t="s">
        <v>62</v>
      </c>
      <c r="C41" s="158"/>
      <c r="D41" s="112"/>
      <c r="E41" s="13"/>
      <c r="F41" s="145"/>
      <c r="G41" s="17"/>
      <c r="H41" s="17"/>
      <c r="I41" s="17"/>
      <c r="J41" s="17"/>
      <c r="K41" s="17"/>
      <c r="L41" s="17"/>
      <c r="M41" s="17"/>
      <c r="N41" s="17"/>
      <c r="O41" s="17"/>
    </row>
    <row r="42" spans="1:28" ht="24" customHeight="1" x14ac:dyDescent="0.25">
      <c r="A42" s="72" t="str">
        <f>IF(D38&lt;4.7619047619%,"Kļūda"," ")</f>
        <v xml:space="preserve"> </v>
      </c>
      <c r="B42" s="160" t="s">
        <v>138</v>
      </c>
      <c r="C42" s="156" t="s">
        <v>2</v>
      </c>
      <c r="D42" s="142" t="e">
        <f>100%-D38</f>
        <v>#VALUE!</v>
      </c>
      <c r="E42" s="13"/>
      <c r="F42" s="146" t="s">
        <v>229</v>
      </c>
      <c r="G42" s="17"/>
      <c r="H42" s="17"/>
      <c r="I42" s="17"/>
      <c r="J42" s="17"/>
      <c r="K42" s="17"/>
      <c r="L42" s="17"/>
      <c r="M42" s="17"/>
      <c r="N42" s="17"/>
      <c r="O42" s="17"/>
    </row>
    <row r="43" spans="1:28" ht="26.4" customHeight="1" x14ac:dyDescent="0.25">
      <c r="A43" s="72" t="str">
        <f t="shared" ref="A43:A52" si="1">IF(ISBLANK(D43), "Aizpildāms lauks"," ")</f>
        <v>Aizpildāms lauks</v>
      </c>
      <c r="B43" s="155" t="s">
        <v>275</v>
      </c>
      <c r="C43" s="156" t="s">
        <v>2</v>
      </c>
      <c r="D43" s="75"/>
      <c r="E43" s="13"/>
      <c r="F43" s="351" t="s">
        <v>208</v>
      </c>
      <c r="G43" s="17"/>
      <c r="H43" s="17"/>
      <c r="I43" s="17"/>
      <c r="J43" s="17"/>
      <c r="K43" s="17"/>
      <c r="L43" s="17"/>
      <c r="M43" s="17"/>
      <c r="N43" s="17"/>
      <c r="O43" s="17"/>
    </row>
    <row r="44" spans="1:28" ht="24" customHeight="1" x14ac:dyDescent="0.25">
      <c r="A44" s="72" t="str">
        <f>IF(ISBLANK(D44), "Aizpildāms lauks"," ")</f>
        <v>Aizpildāms lauks</v>
      </c>
      <c r="B44" s="160" t="s">
        <v>67</v>
      </c>
      <c r="C44" s="156" t="s">
        <v>2</v>
      </c>
      <c r="D44" s="136"/>
      <c r="E44" s="13"/>
      <c r="F44" s="351"/>
      <c r="G44" s="17"/>
      <c r="H44" s="17"/>
      <c r="I44" s="17"/>
      <c r="J44" s="17"/>
      <c r="K44" s="17"/>
      <c r="L44" s="17"/>
      <c r="M44" s="17"/>
      <c r="N44" s="17"/>
      <c r="O44" s="17"/>
    </row>
    <row r="45" spans="1:28" ht="30.65" customHeight="1" x14ac:dyDescent="0.25">
      <c r="A45" s="72" t="str">
        <f>IF(ISBLANK(D45), "Aizpildāms lauks"," ")</f>
        <v>Aizpildāms lauks</v>
      </c>
      <c r="B45" s="155" t="s">
        <v>276</v>
      </c>
      <c r="C45" s="156" t="s">
        <v>2</v>
      </c>
      <c r="D45" s="75"/>
      <c r="E45" s="13"/>
      <c r="F45" s="351"/>
      <c r="G45" s="17"/>
      <c r="H45" s="17"/>
      <c r="I45" s="17"/>
      <c r="J45" s="17"/>
      <c r="K45" s="17"/>
      <c r="L45" s="17"/>
      <c r="M45" s="17"/>
      <c r="N45" s="17"/>
      <c r="O45" s="17"/>
    </row>
    <row r="46" spans="1:28" ht="30.65" customHeight="1" x14ac:dyDescent="0.25">
      <c r="A46" s="72" t="str">
        <f>IF(ISBLANK(D46), "Aizpildāms lauks"," ")</f>
        <v>Aizpildāms lauks</v>
      </c>
      <c r="B46" s="155" t="s">
        <v>290</v>
      </c>
      <c r="C46" s="156" t="s">
        <v>2</v>
      </c>
      <c r="D46" s="75"/>
      <c r="E46" s="13"/>
      <c r="F46" s="303"/>
      <c r="G46" s="17"/>
      <c r="H46" s="17"/>
      <c r="I46" s="17"/>
      <c r="J46" s="17"/>
      <c r="K46" s="17"/>
      <c r="L46" s="17"/>
      <c r="M46" s="17"/>
      <c r="N46" s="17"/>
      <c r="O46" s="17"/>
    </row>
    <row r="47" spans="1:28" ht="30.65" customHeight="1" x14ac:dyDescent="0.25">
      <c r="A47" s="72"/>
      <c r="B47" s="155"/>
      <c r="C47" s="156"/>
      <c r="D47" s="156"/>
      <c r="E47" s="13"/>
      <c r="F47" s="303"/>
      <c r="G47" s="17"/>
      <c r="H47" s="17"/>
      <c r="I47" s="17"/>
      <c r="J47" s="17"/>
      <c r="K47" s="17"/>
      <c r="L47" s="17"/>
      <c r="M47" s="17"/>
      <c r="N47" s="17"/>
      <c r="O47" s="17"/>
    </row>
    <row r="48" spans="1:28" ht="24" customHeight="1" x14ac:dyDescent="0.25">
      <c r="A48" s="72" t="e">
        <f>IF(ISBLANK(D48),"Aizpildāms lauks",IF(D48=100%," ","Kļūda"))</f>
        <v>#VALUE!</v>
      </c>
      <c r="B48" s="160" t="s">
        <v>63</v>
      </c>
      <c r="C48" s="156" t="s">
        <v>2</v>
      </c>
      <c r="D48" s="116" t="e">
        <f>D38+D42+D44</f>
        <v>#VALUE!</v>
      </c>
      <c r="E48" s="13"/>
      <c r="F48" s="145" t="s">
        <v>140</v>
      </c>
      <c r="G48" s="17"/>
      <c r="H48" s="17"/>
      <c r="I48" s="17"/>
      <c r="J48" s="17"/>
      <c r="K48" s="17"/>
      <c r="L48" s="17"/>
      <c r="M48" s="17"/>
      <c r="N48" s="17"/>
      <c r="O48" s="17"/>
    </row>
    <row r="49" spans="1:15" ht="24" customHeight="1" x14ac:dyDescent="0.25">
      <c r="A49" s="72"/>
      <c r="B49" s="160" t="s">
        <v>291</v>
      </c>
      <c r="C49" s="156" t="s">
        <v>2</v>
      </c>
      <c r="D49" s="116">
        <f>D39+D46</f>
        <v>0</v>
      </c>
      <c r="E49" s="13"/>
      <c r="F49" s="145" t="s">
        <v>140</v>
      </c>
      <c r="G49" s="17"/>
      <c r="H49" s="17"/>
      <c r="I49" s="17"/>
      <c r="J49" s="17"/>
      <c r="K49" s="17"/>
      <c r="L49" s="17"/>
      <c r="M49" s="17"/>
      <c r="N49" s="17"/>
      <c r="O49" s="17"/>
    </row>
    <row r="50" spans="1:15" ht="24" customHeight="1" x14ac:dyDescent="0.25">
      <c r="A50" s="72" t="str">
        <f>IF(ISBLANK(D50), " ", IF(D50=100%," ","Kļūda"))</f>
        <v>Kļūda</v>
      </c>
      <c r="B50" s="160" t="s">
        <v>64</v>
      </c>
      <c r="C50" s="156" t="s">
        <v>2</v>
      </c>
      <c r="D50" s="116">
        <f>D40+D45+D43</f>
        <v>0</v>
      </c>
      <c r="E50" s="13"/>
      <c r="F50" s="145" t="s">
        <v>140</v>
      </c>
      <c r="G50" s="17"/>
      <c r="H50" s="17"/>
      <c r="I50" s="17"/>
      <c r="J50" s="17"/>
      <c r="K50" s="17"/>
      <c r="L50" s="17"/>
      <c r="M50" s="17"/>
      <c r="N50" s="17"/>
      <c r="O50" s="17"/>
    </row>
    <row r="51" spans="1:15" ht="31.25" customHeight="1" x14ac:dyDescent="0.25">
      <c r="A51" s="72"/>
      <c r="B51" s="155" t="s">
        <v>232</v>
      </c>
      <c r="C51" s="156" t="s">
        <v>2</v>
      </c>
      <c r="D51" s="298">
        <v>0.3</v>
      </c>
      <c r="E51" s="13"/>
      <c r="F51" s="299" t="s">
        <v>273</v>
      </c>
      <c r="G51" s="17"/>
      <c r="H51" s="17"/>
      <c r="I51" s="17"/>
      <c r="J51" s="17"/>
      <c r="K51" s="17"/>
      <c r="L51" s="17"/>
      <c r="M51" s="17"/>
      <c r="N51" s="17"/>
      <c r="O51" s="17"/>
    </row>
    <row r="52" spans="1:15" ht="26.4" customHeight="1" x14ac:dyDescent="0.25">
      <c r="A52" s="72" t="str">
        <f t="shared" si="1"/>
        <v xml:space="preserve"> </v>
      </c>
      <c r="B52" s="161" t="s">
        <v>174</v>
      </c>
      <c r="C52" s="156" t="s">
        <v>4</v>
      </c>
      <c r="D52" s="117">
        <f>-SUM(Finansējums!J45:AU45)</f>
        <v>0</v>
      </c>
      <c r="F52" s="350" t="s">
        <v>272</v>
      </c>
    </row>
    <row r="53" spans="1:15" ht="26.4" customHeight="1" x14ac:dyDescent="0.25">
      <c r="B53" s="37" t="s">
        <v>309</v>
      </c>
      <c r="C53" s="44" t="s">
        <v>4</v>
      </c>
      <c r="D53" s="117" t="e">
        <f>D52+'Pašvaldības finansējums'!K33+SUM('Aizdevums_valsts atbalsts'!E23:AH23)+SUM('Aizdevums_valsts atbalsts'!E45:AH45)</f>
        <v>#VALUE!</v>
      </c>
      <c r="F53" s="350"/>
    </row>
    <row r="54" spans="1:15" ht="13.25" hidden="1" customHeight="1" x14ac:dyDescent="0.25">
      <c r="D54" s="18"/>
      <c r="F54" s="143"/>
    </row>
    <row r="55" spans="1:15" ht="13.25" hidden="1" customHeight="1" x14ac:dyDescent="0.25">
      <c r="D55" s="19" t="e">
        <f>IF(#REF!&gt;#REF!,"1",0)</f>
        <v>#REF!</v>
      </c>
      <c r="F55" s="143"/>
    </row>
    <row r="56" spans="1:15" x14ac:dyDescent="0.25">
      <c r="F56" s="143"/>
    </row>
    <row r="57" spans="1:15" ht="13" hidden="1" x14ac:dyDescent="0.3">
      <c r="F57" s="20"/>
    </row>
    <row r="58" spans="1:15" x14ac:dyDescent="0.25"/>
    <row r="59" spans="1:15" x14ac:dyDescent="0.25"/>
    <row r="60" spans="1:15" x14ac:dyDescent="0.25"/>
    <row r="61" spans="1:15" x14ac:dyDescent="0.25"/>
    <row r="62" spans="1:15" x14ac:dyDescent="0.25">
      <c r="F62" s="155"/>
    </row>
    <row r="63" spans="1:15" x14ac:dyDescent="0.25"/>
    <row r="64" spans="1:15"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sheetProtection algorithmName="SHA-1" hashValue="u2aoRmsB1VYv30alTrbeWqdznoc=" saltValue="DaqBDiEBpApZz9MJB4v2iw==" spinCount="100000" sheet="1" objects="1" scenarios="1"/>
  <mergeCells count="8">
    <mergeCell ref="F52:F53"/>
    <mergeCell ref="A1:B1"/>
    <mergeCell ref="A2:B2"/>
    <mergeCell ref="A3:B3"/>
    <mergeCell ref="F43:F45"/>
    <mergeCell ref="B18:D18"/>
    <mergeCell ref="B25:D25"/>
    <mergeCell ref="F8:F11"/>
  </mergeCells>
  <conditionalFormatting sqref="A10:A52">
    <cfRule type="containsText" dxfId="27" priority="26" operator="containsText" text="Kļūda">
      <formula>NOT(ISERROR(SEARCH("Kļūda",A10)))</formula>
    </cfRule>
  </conditionalFormatting>
  <conditionalFormatting sqref="D2">
    <cfRule type="expression" dxfId="26" priority="27">
      <formula>"ERROR"</formula>
    </cfRule>
  </conditionalFormatting>
  <conditionalFormatting sqref="D37">
    <cfRule type="containsBlanks" dxfId="25" priority="25">
      <formula>LEN(TRIM(D37))=0</formula>
    </cfRule>
    <cfRule type="cellIs" dxfId="24" priority="45" operator="lessThan">
      <formula>0.05</formula>
    </cfRule>
  </conditionalFormatting>
  <conditionalFormatting sqref="D42">
    <cfRule type="expression" dxfId="23" priority="20">
      <formula>$A$38="Kļūda"</formula>
    </cfRule>
  </conditionalFormatting>
  <conditionalFormatting sqref="D52:D53">
    <cfRule type="cellIs" dxfId="22" priority="35" operator="lessThan">
      <formula>0</formula>
    </cfRule>
  </conditionalFormatting>
  <conditionalFormatting sqref="D48">
    <cfRule type="expression" dxfId="21" priority="3">
      <formula>$D$48&lt;1</formula>
    </cfRule>
    <cfRule type="expression" dxfId="20" priority="4">
      <formula>$D$48&gt;1</formula>
    </cfRule>
  </conditionalFormatting>
  <conditionalFormatting sqref="D49">
    <cfRule type="expression" dxfId="19" priority="1">
      <formula>$D$49&lt;1</formula>
    </cfRule>
    <cfRule type="expression" dxfId="18" priority="2">
      <formula>$D$49&gt;1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1BD3F444-5576-4104-B1E2-1A866093FDE1}">
            <xm:f>$D$52&gt;49%*SUM(Finansējums!$E$14:$E$18)</xm:f>
            <x14:dxf>
              <fill>
                <patternFill>
                  <bgColor theme="9" tint="0.59996337778862885"/>
                </patternFill>
              </fill>
            </x14:dxf>
          </x14:cfRule>
          <xm:sqref>D52:D53</xm:sqref>
        </x14:conditionalFormatting>
        <x14:conditionalFormatting xmlns:xm="http://schemas.microsoft.com/office/excel/2006/main">
          <x14:cfRule type="expression" priority="6" id="{4E0A0329-2A3D-432F-8598-5D747ACC5A43}">
            <xm:f>AND($D$51&gt;25%,'Pamata pieņēmumi'!$D$28&gt;'Pamata pieņēmumi'!$D$27)</xm:f>
            <x14:dxf>
              <fill>
                <patternFill>
                  <bgColor theme="9" tint="0.59996337778862885"/>
                </patternFill>
              </fill>
            </x14:dxf>
          </x14:cfRule>
          <x14:cfRule type="expression" priority="8" id="{4661C547-905B-49DB-A9A3-D8D885814387}">
            <xm:f>AND($D$51&gt;30%,'Pamata pieņēmumi'!$D$28&lt;'Pamata pieņēmumi'!$D$27)</xm:f>
            <x14:dxf>
              <fill>
                <patternFill>
                  <bgColor theme="9" tint="0.59996337778862885"/>
                </patternFill>
              </fill>
            </x14:dxf>
          </x14:cfRule>
          <xm:sqref>D51</xm:sqref>
        </x14:conditionalFormatting>
        <x14:conditionalFormatting xmlns:xm="http://schemas.microsoft.com/office/excel/2006/main">
          <x14:cfRule type="expression" priority="5" id="{4CF1F3EC-ED03-4B64-B5F5-871DE3F435BE}">
            <xm:f>AND('Izmaksu pieņēmumi'!$D$29&gt;0,$D$50&lt;100%)</xm:f>
            <x14:dxf>
              <font>
                <color theme="9"/>
              </font>
              <fill>
                <patternFill>
                  <bgColor theme="9" tint="0.59996337778862885"/>
                </patternFill>
              </fill>
            </x14:dxf>
          </x14:cfRule>
          <xm:sqref>D50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F74"/>
  <sheetViews>
    <sheetView showGridLines="0" zoomScale="90" zoomScaleNormal="90" workbookViewId="0">
      <selection activeCell="C7" sqref="C7"/>
    </sheetView>
  </sheetViews>
  <sheetFormatPr defaultColWidth="0" defaultRowHeight="12.5" zeroHeight="1" outlineLevelRow="1" x14ac:dyDescent="0.25"/>
  <cols>
    <col min="1" max="1" width="2.58203125" style="37" customWidth="1"/>
    <col min="2" max="2" width="78.4140625" style="37" customWidth="1"/>
    <col min="3" max="19" width="11.4140625" style="37" customWidth="1"/>
    <col min="20" max="52" width="9.58203125" style="37" customWidth="1"/>
    <col min="53" max="53" width="8.6640625" style="37" customWidth="1"/>
    <col min="54" max="58" width="0" style="37" hidden="1" customWidth="1"/>
    <col min="59" max="16384" width="8.6640625" style="37" hidden="1"/>
  </cols>
  <sheetData>
    <row r="1" spans="2:58" x14ac:dyDescent="0.25"/>
    <row r="2" spans="2:58" ht="13" customHeight="1" x14ac:dyDescent="0.25">
      <c r="B2" s="162"/>
      <c r="C2" s="337"/>
    </row>
    <row r="3" spans="2:58" ht="20" customHeight="1" x14ac:dyDescent="0.4">
      <c r="B3" s="180" t="s">
        <v>74</v>
      </c>
      <c r="C3" s="181"/>
    </row>
    <row r="4" spans="2:58" ht="19.5" customHeight="1" x14ac:dyDescent="0.25">
      <c r="C4" s="182" t="s">
        <v>212</v>
      </c>
      <c r="E4" s="183" t="s">
        <v>88</v>
      </c>
    </row>
    <row r="5" spans="2:58" s="185" customFormat="1" ht="20" customHeight="1" x14ac:dyDescent="0.3">
      <c r="B5" s="151"/>
      <c r="C5" s="151">
        <v>1</v>
      </c>
      <c r="D5" s="151">
        <v>2</v>
      </c>
      <c r="E5" s="151">
        <v>3</v>
      </c>
      <c r="F5" s="151">
        <v>4</v>
      </c>
      <c r="G5" s="151">
        <v>5</v>
      </c>
      <c r="H5" s="151">
        <v>6</v>
      </c>
      <c r="I5" s="151">
        <v>7</v>
      </c>
      <c r="J5" s="151">
        <v>8</v>
      </c>
      <c r="K5" s="151">
        <v>9</v>
      </c>
      <c r="L5" s="151">
        <v>10</v>
      </c>
      <c r="M5" s="151">
        <v>11</v>
      </c>
      <c r="N5" s="151">
        <v>12</v>
      </c>
      <c r="O5" s="151">
        <v>13</v>
      </c>
      <c r="P5" s="151">
        <v>14</v>
      </c>
      <c r="Q5" s="151">
        <v>15</v>
      </c>
      <c r="R5" s="151">
        <v>16</v>
      </c>
      <c r="S5" s="151">
        <v>17</v>
      </c>
      <c r="T5" s="151">
        <v>18</v>
      </c>
      <c r="U5" s="151">
        <v>19</v>
      </c>
      <c r="V5" s="151">
        <v>20</v>
      </c>
      <c r="W5" s="151">
        <v>21</v>
      </c>
      <c r="X5" s="151">
        <v>22</v>
      </c>
      <c r="Y5" s="151">
        <v>23</v>
      </c>
      <c r="Z5" s="151">
        <v>24</v>
      </c>
      <c r="AA5" s="151">
        <v>25</v>
      </c>
      <c r="AB5" s="151">
        <v>26</v>
      </c>
      <c r="AC5" s="151">
        <v>27</v>
      </c>
      <c r="AD5" s="151">
        <v>28</v>
      </c>
      <c r="AE5" s="151">
        <v>29</v>
      </c>
      <c r="AF5" s="151">
        <v>30</v>
      </c>
      <c r="AG5" s="151">
        <v>31</v>
      </c>
      <c r="AH5" s="151">
        <v>32</v>
      </c>
      <c r="AI5" s="151">
        <v>33</v>
      </c>
      <c r="AJ5" s="151">
        <v>34</v>
      </c>
      <c r="AK5" s="151">
        <v>35</v>
      </c>
      <c r="AL5" s="151">
        <v>36</v>
      </c>
      <c r="AM5" s="151">
        <v>37</v>
      </c>
      <c r="AN5" s="151">
        <v>38</v>
      </c>
      <c r="AO5" s="151">
        <v>39</v>
      </c>
      <c r="AP5" s="151">
        <v>40</v>
      </c>
      <c r="AQ5" s="151">
        <v>41</v>
      </c>
      <c r="AR5" s="151">
        <v>42</v>
      </c>
      <c r="AS5" s="151">
        <v>43</v>
      </c>
      <c r="AT5" s="151">
        <v>44</v>
      </c>
      <c r="AU5" s="151">
        <v>45</v>
      </c>
      <c r="AV5" s="151">
        <v>46</v>
      </c>
      <c r="AW5" s="151">
        <v>47</v>
      </c>
      <c r="AX5" s="151">
        <v>48</v>
      </c>
      <c r="AY5" s="151">
        <v>49</v>
      </c>
      <c r="AZ5" s="151">
        <v>50</v>
      </c>
      <c r="BA5" s="184"/>
      <c r="BB5" s="184"/>
      <c r="BC5" s="184"/>
      <c r="BD5" s="184"/>
      <c r="BE5" s="184"/>
      <c r="BF5" s="184"/>
    </row>
    <row r="6" spans="2:58" ht="20" customHeight="1" x14ac:dyDescent="0.25">
      <c r="B6" s="165" t="s">
        <v>53</v>
      </c>
      <c r="C6" s="186" t="e">
        <f>'Naudas plūsma'!C30</f>
        <v>#VALUE!</v>
      </c>
      <c r="D6" s="186" t="e">
        <f>'Naudas plūsma'!D30</f>
        <v>#VALUE!</v>
      </c>
      <c r="E6" s="186" t="e">
        <f>'Naudas plūsma'!E30</f>
        <v>#VALUE!</v>
      </c>
      <c r="F6" s="186" t="e">
        <f>'Naudas plūsma'!F30</f>
        <v>#VALUE!</v>
      </c>
      <c r="G6" s="186" t="e">
        <f>'Naudas plūsma'!G30</f>
        <v>#VALUE!</v>
      </c>
      <c r="H6" s="186" t="e">
        <f>'Naudas plūsma'!H30</f>
        <v>#VALUE!</v>
      </c>
      <c r="I6" s="186" t="e">
        <f>'Naudas plūsma'!I30</f>
        <v>#VALUE!</v>
      </c>
      <c r="J6" s="186" t="e">
        <f>'Naudas plūsma'!J30</f>
        <v>#VALUE!</v>
      </c>
      <c r="K6" s="186" t="e">
        <f>'Naudas plūsma'!K30</f>
        <v>#VALUE!</v>
      </c>
      <c r="L6" s="186" t="e">
        <f>'Naudas plūsma'!L30</f>
        <v>#VALUE!</v>
      </c>
      <c r="M6" s="186" t="e">
        <f>'Naudas plūsma'!M30</f>
        <v>#VALUE!</v>
      </c>
      <c r="N6" s="186" t="e">
        <f>'Naudas plūsma'!N30</f>
        <v>#VALUE!</v>
      </c>
      <c r="O6" s="186" t="e">
        <f>'Naudas plūsma'!O30</f>
        <v>#VALUE!</v>
      </c>
      <c r="P6" s="186" t="e">
        <f>'Naudas plūsma'!P30</f>
        <v>#VALUE!</v>
      </c>
      <c r="Q6" s="186" t="e">
        <f>'Naudas plūsma'!Q30</f>
        <v>#VALUE!</v>
      </c>
      <c r="R6" s="186" t="e">
        <f>'Naudas plūsma'!R30</f>
        <v>#VALUE!</v>
      </c>
      <c r="S6" s="186" t="e">
        <f>'Naudas plūsma'!S30</f>
        <v>#VALUE!</v>
      </c>
      <c r="T6" s="186" t="e">
        <f>'Naudas plūsma'!T30</f>
        <v>#VALUE!</v>
      </c>
      <c r="U6" s="186" t="e">
        <f>'Naudas plūsma'!U30</f>
        <v>#VALUE!</v>
      </c>
      <c r="V6" s="186" t="e">
        <f>'Naudas plūsma'!V30</f>
        <v>#VALUE!</v>
      </c>
      <c r="W6" s="186" t="e">
        <f>'Naudas plūsma'!W30</f>
        <v>#VALUE!</v>
      </c>
      <c r="X6" s="186" t="e">
        <f>'Naudas plūsma'!X30</f>
        <v>#VALUE!</v>
      </c>
      <c r="Y6" s="186" t="e">
        <f>'Naudas plūsma'!Y30</f>
        <v>#VALUE!</v>
      </c>
      <c r="Z6" s="186" t="e">
        <f>'Naudas plūsma'!Z30</f>
        <v>#VALUE!</v>
      </c>
      <c r="AA6" s="186" t="e">
        <f>'Naudas plūsma'!AA30</f>
        <v>#VALUE!</v>
      </c>
      <c r="AB6" s="186" t="e">
        <f>'Naudas plūsma'!AB30</f>
        <v>#VALUE!</v>
      </c>
      <c r="AC6" s="186" t="e">
        <f>'Naudas plūsma'!AC30</f>
        <v>#VALUE!</v>
      </c>
      <c r="AD6" s="186" t="e">
        <f>'Naudas plūsma'!AD30</f>
        <v>#VALUE!</v>
      </c>
      <c r="AE6" s="186" t="e">
        <f>'Naudas plūsma'!AE30</f>
        <v>#VALUE!</v>
      </c>
      <c r="AF6" s="186" t="e">
        <f>'Naudas plūsma'!AF30</f>
        <v>#VALUE!</v>
      </c>
      <c r="AG6" s="186" t="e">
        <f>'Naudas plūsma'!AG30</f>
        <v>#VALUE!</v>
      </c>
      <c r="AH6" s="186" t="e">
        <f>'Naudas plūsma'!AH30</f>
        <v>#VALUE!</v>
      </c>
      <c r="AI6" s="186" t="e">
        <f>'Naudas plūsma'!AI30</f>
        <v>#VALUE!</v>
      </c>
      <c r="AJ6" s="186" t="e">
        <f>'Naudas plūsma'!AJ30</f>
        <v>#VALUE!</v>
      </c>
      <c r="AK6" s="186" t="e">
        <f>'Naudas plūsma'!AK30</f>
        <v>#VALUE!</v>
      </c>
      <c r="AL6" s="186" t="e">
        <f>'Naudas plūsma'!AL30</f>
        <v>#VALUE!</v>
      </c>
      <c r="AM6" s="186" t="e">
        <f>'Naudas plūsma'!AM30</f>
        <v>#VALUE!</v>
      </c>
      <c r="AN6" s="186" t="e">
        <f>'Naudas plūsma'!AN30</f>
        <v>#VALUE!</v>
      </c>
      <c r="AO6" s="186" t="e">
        <f>'Naudas plūsma'!AO30</f>
        <v>#VALUE!</v>
      </c>
      <c r="AP6" s="186">
        <f>'Naudas plūsma'!AP30</f>
        <v>0</v>
      </c>
      <c r="AQ6" s="186">
        <f>'Naudas plūsma'!AQ30</f>
        <v>0</v>
      </c>
      <c r="AR6" s="186">
        <f>'Naudas plūsma'!AR30</f>
        <v>0</v>
      </c>
      <c r="AS6" s="186">
        <f>'Naudas plūsma'!AS30</f>
        <v>0</v>
      </c>
      <c r="AT6" s="186">
        <f>'Naudas plūsma'!AT30</f>
        <v>0</v>
      </c>
      <c r="AU6" s="186">
        <f>'Naudas plūsma'!AU30</f>
        <v>0</v>
      </c>
      <c r="AV6" s="186">
        <f>'Naudas plūsma'!AV30</f>
        <v>0</v>
      </c>
      <c r="AW6" s="186">
        <f>'Naudas plūsma'!AW30</f>
        <v>0</v>
      </c>
      <c r="AX6" s="186">
        <f>'Naudas plūsma'!AX30</f>
        <v>0</v>
      </c>
      <c r="AY6" s="186">
        <f>'Naudas plūsma'!AY30</f>
        <v>0</v>
      </c>
      <c r="AZ6" s="186">
        <f>'Naudas plūsma'!AZ30</f>
        <v>0</v>
      </c>
    </row>
    <row r="7" spans="2:58" ht="20" customHeight="1" x14ac:dyDescent="0.25">
      <c r="B7" s="161" t="s">
        <v>79</v>
      </c>
      <c r="C7" s="336" t="e">
        <f>IRR(C6:AZ6)</f>
        <v>#VALUE!</v>
      </c>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row>
    <row r="8" spans="2:58" ht="20" customHeight="1" x14ac:dyDescent="0.25">
      <c r="B8" s="161" t="s">
        <v>80</v>
      </c>
      <c r="C8" s="336">
        <f>'Naudas plūsma'!C35</f>
        <v>9.7000000000000003E-2</v>
      </c>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row>
    <row r="9" spans="2:58" ht="20" customHeight="1" x14ac:dyDescent="0.25">
      <c r="B9" s="187" t="s">
        <v>245</v>
      </c>
      <c r="C9" s="31" t="e">
        <f>C7-C8</f>
        <v>#VALUE!</v>
      </c>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row>
    <row r="10" spans="2:58" ht="20" customHeight="1" x14ac:dyDescent="0.25">
      <c r="B10" s="188" t="s">
        <v>242</v>
      </c>
      <c r="C10" s="29">
        <f>'Finansēšanas pieņēmumi'!D51</f>
        <v>0.3</v>
      </c>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row>
    <row r="11" spans="2:58" ht="20" customHeight="1" x14ac:dyDescent="0.25">
      <c r="B11" s="189" t="s">
        <v>253</v>
      </c>
      <c r="C11" s="30">
        <f>-SUM(Finansējums!J45:AU45)</f>
        <v>0</v>
      </c>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row>
    <row r="12" spans="2:58" ht="20" customHeight="1" x14ac:dyDescent="0.25">
      <c r="B12" s="190" t="s">
        <v>95</v>
      </c>
      <c r="C12" s="191"/>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row>
    <row r="13" spans="2:58" ht="20" customHeight="1" x14ac:dyDescent="0.25">
      <c r="B13" s="190" t="s">
        <v>89</v>
      </c>
      <c r="C13" s="191"/>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row>
    <row r="14" spans="2:58" ht="12.5" customHeight="1" x14ac:dyDescent="0.25">
      <c r="B14" s="161"/>
      <c r="C14" s="191"/>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row>
    <row r="15" spans="2:58" ht="20" customHeight="1" x14ac:dyDescent="0.4">
      <c r="B15" s="180" t="s">
        <v>130</v>
      </c>
      <c r="C15" s="181"/>
      <c r="L15" s="192"/>
    </row>
    <row r="16" spans="2:58" ht="19.5" customHeight="1" x14ac:dyDescent="0.25">
      <c r="C16" s="182" t="s">
        <v>212</v>
      </c>
      <c r="F16" s="183" t="s">
        <v>88</v>
      </c>
    </row>
    <row r="17" spans="2:58" s="185" customFormat="1" ht="20" customHeight="1" x14ac:dyDescent="0.3">
      <c r="B17" s="151"/>
      <c r="C17" s="151">
        <v>1</v>
      </c>
      <c r="D17" s="151">
        <v>2</v>
      </c>
      <c r="E17" s="151">
        <v>3</v>
      </c>
      <c r="F17" s="151">
        <v>4</v>
      </c>
      <c r="G17" s="151">
        <v>5</v>
      </c>
      <c r="H17" s="151">
        <v>6</v>
      </c>
      <c r="I17" s="151">
        <v>7</v>
      </c>
      <c r="J17" s="151">
        <v>8</v>
      </c>
      <c r="K17" s="151">
        <v>9</v>
      </c>
      <c r="L17" s="151">
        <v>10</v>
      </c>
      <c r="M17" s="151">
        <v>11</v>
      </c>
      <c r="N17" s="151">
        <v>12</v>
      </c>
      <c r="O17" s="151">
        <v>13</v>
      </c>
      <c r="P17" s="151">
        <v>14</v>
      </c>
      <c r="Q17" s="151">
        <v>15</v>
      </c>
      <c r="R17" s="151">
        <v>16</v>
      </c>
      <c r="S17" s="151">
        <v>17</v>
      </c>
      <c r="T17" s="151">
        <v>18</v>
      </c>
      <c r="U17" s="151">
        <v>19</v>
      </c>
      <c r="V17" s="151">
        <v>20</v>
      </c>
      <c r="W17" s="151">
        <v>21</v>
      </c>
      <c r="X17" s="151">
        <v>22</v>
      </c>
      <c r="Y17" s="151">
        <v>23</v>
      </c>
      <c r="Z17" s="151">
        <v>24</v>
      </c>
      <c r="AA17" s="151">
        <v>25</v>
      </c>
      <c r="AB17" s="151">
        <v>26</v>
      </c>
      <c r="AC17" s="151">
        <v>27</v>
      </c>
      <c r="AD17" s="151">
        <v>28</v>
      </c>
      <c r="AE17" s="151">
        <v>29</v>
      </c>
      <c r="AF17" s="151">
        <v>30</v>
      </c>
      <c r="AG17" s="151">
        <v>31</v>
      </c>
      <c r="AH17" s="151">
        <v>32</v>
      </c>
      <c r="AI17" s="151">
        <v>33</v>
      </c>
      <c r="AJ17" s="151">
        <v>34</v>
      </c>
      <c r="AK17" s="151">
        <v>35</v>
      </c>
      <c r="AL17" s="151">
        <v>36</v>
      </c>
      <c r="AM17" s="151">
        <v>37</v>
      </c>
      <c r="AN17" s="151">
        <v>38</v>
      </c>
      <c r="AO17" s="151">
        <v>39</v>
      </c>
      <c r="AP17" s="151">
        <v>40</v>
      </c>
      <c r="AQ17" s="151">
        <v>41</v>
      </c>
      <c r="AR17" s="151">
        <v>42</v>
      </c>
      <c r="AS17" s="151">
        <v>43</v>
      </c>
      <c r="AT17" s="151">
        <v>44</v>
      </c>
      <c r="AU17" s="151">
        <v>45</v>
      </c>
      <c r="AV17" s="151">
        <v>46</v>
      </c>
      <c r="AW17" s="151">
        <v>47</v>
      </c>
      <c r="AX17" s="151">
        <v>48</v>
      </c>
      <c r="AY17" s="151">
        <v>49</v>
      </c>
      <c r="AZ17" s="151">
        <v>50</v>
      </c>
      <c r="BA17" s="184"/>
      <c r="BB17" s="184"/>
      <c r="BC17" s="184"/>
      <c r="BD17" s="184"/>
      <c r="BE17" s="184"/>
      <c r="BF17" s="184"/>
    </row>
    <row r="18" spans="2:58" ht="20" customHeight="1" outlineLevel="1" x14ac:dyDescent="0.25">
      <c r="B18" s="193" t="s">
        <v>91</v>
      </c>
      <c r="C18" s="277"/>
      <c r="D18" s="277"/>
      <c r="E18" s="277"/>
      <c r="F18" s="194" t="e">
        <f t="shared" ref="F18:AZ18" si="0">F6</f>
        <v>#VALUE!</v>
      </c>
      <c r="G18" s="194" t="e">
        <f t="shared" si="0"/>
        <v>#VALUE!</v>
      </c>
      <c r="H18" s="194" t="e">
        <f t="shared" si="0"/>
        <v>#VALUE!</v>
      </c>
      <c r="I18" s="194" t="e">
        <f t="shared" si="0"/>
        <v>#VALUE!</v>
      </c>
      <c r="J18" s="194" t="e">
        <f t="shared" si="0"/>
        <v>#VALUE!</v>
      </c>
      <c r="K18" s="194" t="e">
        <f t="shared" si="0"/>
        <v>#VALUE!</v>
      </c>
      <c r="L18" s="194" t="e">
        <f t="shared" si="0"/>
        <v>#VALUE!</v>
      </c>
      <c r="M18" s="194" t="e">
        <f t="shared" si="0"/>
        <v>#VALUE!</v>
      </c>
      <c r="N18" s="194" t="e">
        <f t="shared" si="0"/>
        <v>#VALUE!</v>
      </c>
      <c r="O18" s="194" t="e">
        <f t="shared" si="0"/>
        <v>#VALUE!</v>
      </c>
      <c r="P18" s="194" t="e">
        <f t="shared" si="0"/>
        <v>#VALUE!</v>
      </c>
      <c r="Q18" s="194" t="e">
        <f t="shared" si="0"/>
        <v>#VALUE!</v>
      </c>
      <c r="R18" s="194" t="e">
        <f t="shared" si="0"/>
        <v>#VALUE!</v>
      </c>
      <c r="S18" s="194" t="e">
        <f t="shared" si="0"/>
        <v>#VALUE!</v>
      </c>
      <c r="T18" s="194" t="e">
        <f t="shared" si="0"/>
        <v>#VALUE!</v>
      </c>
      <c r="U18" s="194" t="e">
        <f t="shared" si="0"/>
        <v>#VALUE!</v>
      </c>
      <c r="V18" s="194" t="e">
        <f t="shared" si="0"/>
        <v>#VALUE!</v>
      </c>
      <c r="W18" s="194" t="e">
        <f t="shared" si="0"/>
        <v>#VALUE!</v>
      </c>
      <c r="X18" s="194" t="e">
        <f t="shared" si="0"/>
        <v>#VALUE!</v>
      </c>
      <c r="Y18" s="194" t="e">
        <f t="shared" si="0"/>
        <v>#VALUE!</v>
      </c>
      <c r="Z18" s="194" t="e">
        <f t="shared" si="0"/>
        <v>#VALUE!</v>
      </c>
      <c r="AA18" s="194" t="e">
        <f t="shared" si="0"/>
        <v>#VALUE!</v>
      </c>
      <c r="AB18" s="194" t="e">
        <f t="shared" si="0"/>
        <v>#VALUE!</v>
      </c>
      <c r="AC18" s="194" t="e">
        <f t="shared" si="0"/>
        <v>#VALUE!</v>
      </c>
      <c r="AD18" s="194" t="e">
        <f t="shared" si="0"/>
        <v>#VALUE!</v>
      </c>
      <c r="AE18" s="194" t="e">
        <f t="shared" si="0"/>
        <v>#VALUE!</v>
      </c>
      <c r="AF18" s="194" t="e">
        <f t="shared" si="0"/>
        <v>#VALUE!</v>
      </c>
      <c r="AG18" s="194" t="e">
        <f t="shared" si="0"/>
        <v>#VALUE!</v>
      </c>
      <c r="AH18" s="194" t="e">
        <f t="shared" si="0"/>
        <v>#VALUE!</v>
      </c>
      <c r="AI18" s="194" t="e">
        <f t="shared" si="0"/>
        <v>#VALUE!</v>
      </c>
      <c r="AJ18" s="194" t="e">
        <f t="shared" si="0"/>
        <v>#VALUE!</v>
      </c>
      <c r="AK18" s="194" t="e">
        <f t="shared" si="0"/>
        <v>#VALUE!</v>
      </c>
      <c r="AL18" s="194" t="e">
        <f t="shared" si="0"/>
        <v>#VALUE!</v>
      </c>
      <c r="AM18" s="194" t="e">
        <f t="shared" si="0"/>
        <v>#VALUE!</v>
      </c>
      <c r="AN18" s="194" t="e">
        <f t="shared" si="0"/>
        <v>#VALUE!</v>
      </c>
      <c r="AO18" s="194" t="e">
        <f t="shared" si="0"/>
        <v>#VALUE!</v>
      </c>
      <c r="AP18" s="194">
        <f t="shared" si="0"/>
        <v>0</v>
      </c>
      <c r="AQ18" s="194">
        <f t="shared" si="0"/>
        <v>0</v>
      </c>
      <c r="AR18" s="194">
        <f t="shared" si="0"/>
        <v>0</v>
      </c>
      <c r="AS18" s="194">
        <f t="shared" si="0"/>
        <v>0</v>
      </c>
      <c r="AT18" s="194">
        <f t="shared" si="0"/>
        <v>0</v>
      </c>
      <c r="AU18" s="194">
        <f t="shared" si="0"/>
        <v>0</v>
      </c>
      <c r="AV18" s="194">
        <f t="shared" si="0"/>
        <v>0</v>
      </c>
      <c r="AW18" s="194">
        <f t="shared" si="0"/>
        <v>0</v>
      </c>
      <c r="AX18" s="194">
        <f t="shared" si="0"/>
        <v>0</v>
      </c>
      <c r="AY18" s="194">
        <f t="shared" si="0"/>
        <v>0</v>
      </c>
      <c r="AZ18" s="194">
        <f t="shared" si="0"/>
        <v>0</v>
      </c>
    </row>
    <row r="19" spans="2:58" ht="20" customHeight="1" outlineLevel="1" x14ac:dyDescent="0.25">
      <c r="B19" s="195" t="s">
        <v>96</v>
      </c>
      <c r="C19" s="196" t="e">
        <f t="shared" ref="C19:AH19" si="1">C18-C6</f>
        <v>#VALUE!</v>
      </c>
      <c r="D19" s="196" t="e">
        <f t="shared" si="1"/>
        <v>#VALUE!</v>
      </c>
      <c r="E19" s="196" t="e">
        <f t="shared" si="1"/>
        <v>#VALUE!</v>
      </c>
      <c r="F19" s="197" t="e">
        <f t="shared" si="1"/>
        <v>#VALUE!</v>
      </c>
      <c r="G19" s="197" t="e">
        <f t="shared" si="1"/>
        <v>#VALUE!</v>
      </c>
      <c r="H19" s="197" t="e">
        <f t="shared" si="1"/>
        <v>#VALUE!</v>
      </c>
      <c r="I19" s="197" t="e">
        <f t="shared" si="1"/>
        <v>#VALUE!</v>
      </c>
      <c r="J19" s="197" t="e">
        <f t="shared" si="1"/>
        <v>#VALUE!</v>
      </c>
      <c r="K19" s="197" t="e">
        <f t="shared" si="1"/>
        <v>#VALUE!</v>
      </c>
      <c r="L19" s="197" t="e">
        <f t="shared" si="1"/>
        <v>#VALUE!</v>
      </c>
      <c r="M19" s="197" t="e">
        <f t="shared" si="1"/>
        <v>#VALUE!</v>
      </c>
      <c r="N19" s="197" t="e">
        <f t="shared" si="1"/>
        <v>#VALUE!</v>
      </c>
      <c r="O19" s="197" t="e">
        <f t="shared" si="1"/>
        <v>#VALUE!</v>
      </c>
      <c r="P19" s="197" t="e">
        <f t="shared" si="1"/>
        <v>#VALUE!</v>
      </c>
      <c r="Q19" s="197" t="e">
        <f t="shared" si="1"/>
        <v>#VALUE!</v>
      </c>
      <c r="R19" s="197" t="e">
        <f t="shared" si="1"/>
        <v>#VALUE!</v>
      </c>
      <c r="S19" s="197" t="e">
        <f t="shared" si="1"/>
        <v>#VALUE!</v>
      </c>
      <c r="T19" s="197" t="e">
        <f t="shared" si="1"/>
        <v>#VALUE!</v>
      </c>
      <c r="U19" s="197" t="e">
        <f t="shared" si="1"/>
        <v>#VALUE!</v>
      </c>
      <c r="V19" s="197" t="e">
        <f t="shared" si="1"/>
        <v>#VALUE!</v>
      </c>
      <c r="W19" s="197" t="e">
        <f t="shared" si="1"/>
        <v>#VALUE!</v>
      </c>
      <c r="X19" s="197" t="e">
        <f t="shared" si="1"/>
        <v>#VALUE!</v>
      </c>
      <c r="Y19" s="197" t="e">
        <f t="shared" si="1"/>
        <v>#VALUE!</v>
      </c>
      <c r="Z19" s="197" t="e">
        <f t="shared" si="1"/>
        <v>#VALUE!</v>
      </c>
      <c r="AA19" s="197" t="e">
        <f t="shared" si="1"/>
        <v>#VALUE!</v>
      </c>
      <c r="AB19" s="197" t="e">
        <f t="shared" si="1"/>
        <v>#VALUE!</v>
      </c>
      <c r="AC19" s="197" t="e">
        <f t="shared" si="1"/>
        <v>#VALUE!</v>
      </c>
      <c r="AD19" s="197" t="e">
        <f t="shared" si="1"/>
        <v>#VALUE!</v>
      </c>
      <c r="AE19" s="197" t="e">
        <f t="shared" si="1"/>
        <v>#VALUE!</v>
      </c>
      <c r="AF19" s="197" t="e">
        <f t="shared" si="1"/>
        <v>#VALUE!</v>
      </c>
      <c r="AG19" s="197" t="e">
        <f t="shared" si="1"/>
        <v>#VALUE!</v>
      </c>
      <c r="AH19" s="197" t="e">
        <f t="shared" si="1"/>
        <v>#VALUE!</v>
      </c>
      <c r="AI19" s="197" t="e">
        <f t="shared" ref="AI19:AZ19" si="2">AI18-AI6</f>
        <v>#VALUE!</v>
      </c>
      <c r="AJ19" s="197" t="e">
        <f t="shared" si="2"/>
        <v>#VALUE!</v>
      </c>
      <c r="AK19" s="197" t="e">
        <f t="shared" si="2"/>
        <v>#VALUE!</v>
      </c>
      <c r="AL19" s="197" t="e">
        <f t="shared" si="2"/>
        <v>#VALUE!</v>
      </c>
      <c r="AM19" s="197" t="e">
        <f t="shared" si="2"/>
        <v>#VALUE!</v>
      </c>
      <c r="AN19" s="197" t="e">
        <f t="shared" si="2"/>
        <v>#VALUE!</v>
      </c>
      <c r="AO19" s="197" t="e">
        <f t="shared" si="2"/>
        <v>#VALUE!</v>
      </c>
      <c r="AP19" s="197">
        <f t="shared" si="2"/>
        <v>0</v>
      </c>
      <c r="AQ19" s="197">
        <f t="shared" si="2"/>
        <v>0</v>
      </c>
      <c r="AR19" s="197">
        <f t="shared" si="2"/>
        <v>0</v>
      </c>
      <c r="AS19" s="197">
        <f t="shared" si="2"/>
        <v>0</v>
      </c>
      <c r="AT19" s="197">
        <f t="shared" si="2"/>
        <v>0</v>
      </c>
      <c r="AU19" s="197">
        <f t="shared" si="2"/>
        <v>0</v>
      </c>
      <c r="AV19" s="197">
        <f t="shared" si="2"/>
        <v>0</v>
      </c>
      <c r="AW19" s="197">
        <f t="shared" si="2"/>
        <v>0</v>
      </c>
      <c r="AX19" s="197">
        <f t="shared" si="2"/>
        <v>0</v>
      </c>
      <c r="AY19" s="197">
        <f t="shared" si="2"/>
        <v>0</v>
      </c>
      <c r="AZ19" s="197">
        <f t="shared" si="2"/>
        <v>0</v>
      </c>
    </row>
    <row r="20" spans="2:58" ht="20" customHeight="1" outlineLevel="1" x14ac:dyDescent="0.25">
      <c r="B20" s="193" t="s">
        <v>92</v>
      </c>
      <c r="C20" s="328">
        <f>C18</f>
        <v>0</v>
      </c>
      <c r="D20" s="328">
        <f t="shared" ref="D20:E20" si="3">D18</f>
        <v>0</v>
      </c>
      <c r="E20" s="328">
        <f t="shared" si="3"/>
        <v>0</v>
      </c>
      <c r="F20" s="277"/>
      <c r="G20" s="277"/>
      <c r="H20" s="277"/>
      <c r="I20" s="194" t="e">
        <f t="shared" ref="I20:AG20" si="4">I18</f>
        <v>#VALUE!</v>
      </c>
      <c r="J20" s="194" t="e">
        <f t="shared" si="4"/>
        <v>#VALUE!</v>
      </c>
      <c r="K20" s="194" t="e">
        <f t="shared" si="4"/>
        <v>#VALUE!</v>
      </c>
      <c r="L20" s="194" t="e">
        <f t="shared" si="4"/>
        <v>#VALUE!</v>
      </c>
      <c r="M20" s="194" t="e">
        <f t="shared" si="4"/>
        <v>#VALUE!</v>
      </c>
      <c r="N20" s="194" t="e">
        <f t="shared" si="4"/>
        <v>#VALUE!</v>
      </c>
      <c r="O20" s="194" t="e">
        <f t="shared" si="4"/>
        <v>#VALUE!</v>
      </c>
      <c r="P20" s="194" t="e">
        <f t="shared" si="4"/>
        <v>#VALUE!</v>
      </c>
      <c r="Q20" s="194" t="e">
        <f t="shared" si="4"/>
        <v>#VALUE!</v>
      </c>
      <c r="R20" s="194" t="e">
        <f t="shared" si="4"/>
        <v>#VALUE!</v>
      </c>
      <c r="S20" s="194" t="e">
        <f t="shared" si="4"/>
        <v>#VALUE!</v>
      </c>
      <c r="T20" s="194" t="e">
        <f t="shared" si="4"/>
        <v>#VALUE!</v>
      </c>
      <c r="U20" s="194" t="e">
        <f t="shared" si="4"/>
        <v>#VALUE!</v>
      </c>
      <c r="V20" s="194" t="e">
        <f t="shared" si="4"/>
        <v>#VALUE!</v>
      </c>
      <c r="W20" s="194" t="e">
        <f t="shared" si="4"/>
        <v>#VALUE!</v>
      </c>
      <c r="X20" s="194" t="e">
        <f t="shared" si="4"/>
        <v>#VALUE!</v>
      </c>
      <c r="Y20" s="194" t="e">
        <f t="shared" si="4"/>
        <v>#VALUE!</v>
      </c>
      <c r="Z20" s="194" t="e">
        <f t="shared" si="4"/>
        <v>#VALUE!</v>
      </c>
      <c r="AA20" s="194" t="e">
        <f t="shared" si="4"/>
        <v>#VALUE!</v>
      </c>
      <c r="AB20" s="194" t="e">
        <f t="shared" si="4"/>
        <v>#VALUE!</v>
      </c>
      <c r="AC20" s="194" t="e">
        <f t="shared" si="4"/>
        <v>#VALUE!</v>
      </c>
      <c r="AD20" s="194" t="e">
        <f t="shared" si="4"/>
        <v>#VALUE!</v>
      </c>
      <c r="AE20" s="194" t="e">
        <f t="shared" si="4"/>
        <v>#VALUE!</v>
      </c>
      <c r="AF20" s="194" t="e">
        <f t="shared" si="4"/>
        <v>#VALUE!</v>
      </c>
      <c r="AG20" s="194" t="e">
        <f t="shared" si="4"/>
        <v>#VALUE!</v>
      </c>
      <c r="AH20" s="194" t="e">
        <f t="shared" ref="AH20:AZ20" si="5">AH18</f>
        <v>#VALUE!</v>
      </c>
      <c r="AI20" s="194" t="e">
        <f t="shared" si="5"/>
        <v>#VALUE!</v>
      </c>
      <c r="AJ20" s="194" t="e">
        <f t="shared" si="5"/>
        <v>#VALUE!</v>
      </c>
      <c r="AK20" s="194" t="e">
        <f t="shared" si="5"/>
        <v>#VALUE!</v>
      </c>
      <c r="AL20" s="194" t="e">
        <f t="shared" si="5"/>
        <v>#VALUE!</v>
      </c>
      <c r="AM20" s="194" t="e">
        <f t="shared" si="5"/>
        <v>#VALUE!</v>
      </c>
      <c r="AN20" s="194" t="e">
        <f t="shared" si="5"/>
        <v>#VALUE!</v>
      </c>
      <c r="AO20" s="194" t="e">
        <f t="shared" si="5"/>
        <v>#VALUE!</v>
      </c>
      <c r="AP20" s="194">
        <f t="shared" si="5"/>
        <v>0</v>
      </c>
      <c r="AQ20" s="194">
        <f t="shared" si="5"/>
        <v>0</v>
      </c>
      <c r="AR20" s="194">
        <f t="shared" si="5"/>
        <v>0</v>
      </c>
      <c r="AS20" s="194">
        <f t="shared" si="5"/>
        <v>0</v>
      </c>
      <c r="AT20" s="194">
        <f t="shared" si="5"/>
        <v>0</v>
      </c>
      <c r="AU20" s="194">
        <f t="shared" si="5"/>
        <v>0</v>
      </c>
      <c r="AV20" s="194">
        <f t="shared" si="5"/>
        <v>0</v>
      </c>
      <c r="AW20" s="194">
        <f t="shared" si="5"/>
        <v>0</v>
      </c>
      <c r="AX20" s="194">
        <f t="shared" si="5"/>
        <v>0</v>
      </c>
      <c r="AY20" s="194">
        <f t="shared" si="5"/>
        <v>0</v>
      </c>
      <c r="AZ20" s="194">
        <f t="shared" si="5"/>
        <v>0</v>
      </c>
    </row>
    <row r="21" spans="2:58" ht="20" customHeight="1" outlineLevel="1" x14ac:dyDescent="0.25">
      <c r="B21" s="195" t="s">
        <v>96</v>
      </c>
      <c r="C21" s="196">
        <f>C20-C18</f>
        <v>0</v>
      </c>
      <c r="D21" s="196">
        <f t="shared" ref="D21:AZ21" si="6">D20-D18</f>
        <v>0</v>
      </c>
      <c r="E21" s="196">
        <f t="shared" si="6"/>
        <v>0</v>
      </c>
      <c r="F21" s="197" t="e">
        <f t="shared" si="6"/>
        <v>#VALUE!</v>
      </c>
      <c r="G21" s="197" t="e">
        <f t="shared" si="6"/>
        <v>#VALUE!</v>
      </c>
      <c r="H21" s="197" t="e">
        <f t="shared" si="6"/>
        <v>#VALUE!</v>
      </c>
      <c r="I21" s="197" t="e">
        <f t="shared" si="6"/>
        <v>#VALUE!</v>
      </c>
      <c r="J21" s="197" t="e">
        <f t="shared" si="6"/>
        <v>#VALUE!</v>
      </c>
      <c r="K21" s="197" t="e">
        <f t="shared" si="6"/>
        <v>#VALUE!</v>
      </c>
      <c r="L21" s="197" t="e">
        <f t="shared" si="6"/>
        <v>#VALUE!</v>
      </c>
      <c r="M21" s="197" t="e">
        <f t="shared" si="6"/>
        <v>#VALUE!</v>
      </c>
      <c r="N21" s="197" t="e">
        <f t="shared" si="6"/>
        <v>#VALUE!</v>
      </c>
      <c r="O21" s="197" t="e">
        <f t="shared" si="6"/>
        <v>#VALUE!</v>
      </c>
      <c r="P21" s="197" t="e">
        <f t="shared" si="6"/>
        <v>#VALUE!</v>
      </c>
      <c r="Q21" s="197" t="e">
        <f t="shared" si="6"/>
        <v>#VALUE!</v>
      </c>
      <c r="R21" s="197" t="e">
        <f t="shared" si="6"/>
        <v>#VALUE!</v>
      </c>
      <c r="S21" s="197" t="e">
        <f t="shared" si="6"/>
        <v>#VALUE!</v>
      </c>
      <c r="T21" s="197" t="e">
        <f t="shared" si="6"/>
        <v>#VALUE!</v>
      </c>
      <c r="U21" s="197" t="e">
        <f t="shared" si="6"/>
        <v>#VALUE!</v>
      </c>
      <c r="V21" s="197" t="e">
        <f t="shared" si="6"/>
        <v>#VALUE!</v>
      </c>
      <c r="W21" s="197" t="e">
        <f t="shared" si="6"/>
        <v>#VALUE!</v>
      </c>
      <c r="X21" s="197" t="e">
        <f t="shared" si="6"/>
        <v>#VALUE!</v>
      </c>
      <c r="Y21" s="197" t="e">
        <f t="shared" si="6"/>
        <v>#VALUE!</v>
      </c>
      <c r="Z21" s="197" t="e">
        <f t="shared" si="6"/>
        <v>#VALUE!</v>
      </c>
      <c r="AA21" s="197" t="e">
        <f t="shared" si="6"/>
        <v>#VALUE!</v>
      </c>
      <c r="AB21" s="197" t="e">
        <f t="shared" si="6"/>
        <v>#VALUE!</v>
      </c>
      <c r="AC21" s="197" t="e">
        <f t="shared" si="6"/>
        <v>#VALUE!</v>
      </c>
      <c r="AD21" s="197" t="e">
        <f t="shared" si="6"/>
        <v>#VALUE!</v>
      </c>
      <c r="AE21" s="197" t="e">
        <f t="shared" si="6"/>
        <v>#VALUE!</v>
      </c>
      <c r="AF21" s="197" t="e">
        <f t="shared" si="6"/>
        <v>#VALUE!</v>
      </c>
      <c r="AG21" s="197" t="e">
        <f t="shared" si="6"/>
        <v>#VALUE!</v>
      </c>
      <c r="AH21" s="197" t="e">
        <f t="shared" si="6"/>
        <v>#VALUE!</v>
      </c>
      <c r="AI21" s="197" t="e">
        <f t="shared" si="6"/>
        <v>#VALUE!</v>
      </c>
      <c r="AJ21" s="197" t="e">
        <f t="shared" si="6"/>
        <v>#VALUE!</v>
      </c>
      <c r="AK21" s="197" t="e">
        <f t="shared" si="6"/>
        <v>#VALUE!</v>
      </c>
      <c r="AL21" s="197" t="e">
        <f t="shared" si="6"/>
        <v>#VALUE!</v>
      </c>
      <c r="AM21" s="197" t="e">
        <f t="shared" si="6"/>
        <v>#VALUE!</v>
      </c>
      <c r="AN21" s="197" t="e">
        <f t="shared" si="6"/>
        <v>#VALUE!</v>
      </c>
      <c r="AO21" s="197" t="e">
        <f t="shared" si="6"/>
        <v>#VALUE!</v>
      </c>
      <c r="AP21" s="197">
        <f t="shared" si="6"/>
        <v>0</v>
      </c>
      <c r="AQ21" s="197">
        <f t="shared" si="6"/>
        <v>0</v>
      </c>
      <c r="AR21" s="197">
        <f t="shared" si="6"/>
        <v>0</v>
      </c>
      <c r="AS21" s="197">
        <f t="shared" si="6"/>
        <v>0</v>
      </c>
      <c r="AT21" s="197">
        <f t="shared" si="6"/>
        <v>0</v>
      </c>
      <c r="AU21" s="197">
        <f t="shared" si="6"/>
        <v>0</v>
      </c>
      <c r="AV21" s="197">
        <f t="shared" si="6"/>
        <v>0</v>
      </c>
      <c r="AW21" s="197">
        <f t="shared" si="6"/>
        <v>0</v>
      </c>
      <c r="AX21" s="197">
        <f t="shared" si="6"/>
        <v>0</v>
      </c>
      <c r="AY21" s="197">
        <f t="shared" si="6"/>
        <v>0</v>
      </c>
      <c r="AZ21" s="197">
        <f t="shared" si="6"/>
        <v>0</v>
      </c>
    </row>
    <row r="22" spans="2:58" ht="20" customHeight="1" outlineLevel="1" x14ac:dyDescent="0.25">
      <c r="B22" s="193" t="s">
        <v>93</v>
      </c>
      <c r="C22" s="328">
        <f>C20</f>
        <v>0</v>
      </c>
      <c r="D22" s="328">
        <f t="shared" ref="D22:H22" si="7">D20</f>
        <v>0</v>
      </c>
      <c r="E22" s="328">
        <f t="shared" si="7"/>
        <v>0</v>
      </c>
      <c r="F22" s="328">
        <f t="shared" si="7"/>
        <v>0</v>
      </c>
      <c r="G22" s="328">
        <f t="shared" si="7"/>
        <v>0</v>
      </c>
      <c r="H22" s="328">
        <f t="shared" si="7"/>
        <v>0</v>
      </c>
      <c r="I22" s="277"/>
      <c r="J22" s="277"/>
      <c r="K22" s="277"/>
      <c r="L22" s="194" t="e">
        <f t="shared" ref="L22:AH22" si="8">L20</f>
        <v>#VALUE!</v>
      </c>
      <c r="M22" s="194" t="e">
        <f t="shared" si="8"/>
        <v>#VALUE!</v>
      </c>
      <c r="N22" s="194" t="e">
        <f t="shared" si="8"/>
        <v>#VALUE!</v>
      </c>
      <c r="O22" s="194" t="e">
        <f t="shared" si="8"/>
        <v>#VALUE!</v>
      </c>
      <c r="P22" s="194" t="e">
        <f t="shared" si="8"/>
        <v>#VALUE!</v>
      </c>
      <c r="Q22" s="194" t="e">
        <f t="shared" si="8"/>
        <v>#VALUE!</v>
      </c>
      <c r="R22" s="194" t="e">
        <f t="shared" si="8"/>
        <v>#VALUE!</v>
      </c>
      <c r="S22" s="194" t="e">
        <f t="shared" si="8"/>
        <v>#VALUE!</v>
      </c>
      <c r="T22" s="194" t="e">
        <f t="shared" si="8"/>
        <v>#VALUE!</v>
      </c>
      <c r="U22" s="194" t="e">
        <f t="shared" si="8"/>
        <v>#VALUE!</v>
      </c>
      <c r="V22" s="194" t="e">
        <f t="shared" si="8"/>
        <v>#VALUE!</v>
      </c>
      <c r="W22" s="194" t="e">
        <f t="shared" si="8"/>
        <v>#VALUE!</v>
      </c>
      <c r="X22" s="194" t="e">
        <f t="shared" si="8"/>
        <v>#VALUE!</v>
      </c>
      <c r="Y22" s="194" t="e">
        <f t="shared" si="8"/>
        <v>#VALUE!</v>
      </c>
      <c r="Z22" s="194" t="e">
        <f t="shared" si="8"/>
        <v>#VALUE!</v>
      </c>
      <c r="AA22" s="194" t="e">
        <f t="shared" si="8"/>
        <v>#VALUE!</v>
      </c>
      <c r="AB22" s="194" t="e">
        <f t="shared" si="8"/>
        <v>#VALUE!</v>
      </c>
      <c r="AC22" s="194" t="e">
        <f t="shared" si="8"/>
        <v>#VALUE!</v>
      </c>
      <c r="AD22" s="194" t="e">
        <f t="shared" si="8"/>
        <v>#VALUE!</v>
      </c>
      <c r="AE22" s="194" t="e">
        <f t="shared" si="8"/>
        <v>#VALUE!</v>
      </c>
      <c r="AF22" s="194" t="e">
        <f t="shared" si="8"/>
        <v>#VALUE!</v>
      </c>
      <c r="AG22" s="194" t="e">
        <f t="shared" si="8"/>
        <v>#VALUE!</v>
      </c>
      <c r="AH22" s="194" t="e">
        <f t="shared" si="8"/>
        <v>#VALUE!</v>
      </c>
      <c r="AI22" s="194" t="e">
        <f t="shared" ref="AI22:AZ22" si="9">AI20</f>
        <v>#VALUE!</v>
      </c>
      <c r="AJ22" s="194" t="e">
        <f t="shared" si="9"/>
        <v>#VALUE!</v>
      </c>
      <c r="AK22" s="194" t="e">
        <f t="shared" si="9"/>
        <v>#VALUE!</v>
      </c>
      <c r="AL22" s="194" t="e">
        <f t="shared" si="9"/>
        <v>#VALUE!</v>
      </c>
      <c r="AM22" s="194" t="e">
        <f t="shared" si="9"/>
        <v>#VALUE!</v>
      </c>
      <c r="AN22" s="194" t="e">
        <f t="shared" si="9"/>
        <v>#VALUE!</v>
      </c>
      <c r="AO22" s="194" t="e">
        <f t="shared" si="9"/>
        <v>#VALUE!</v>
      </c>
      <c r="AP22" s="194">
        <f t="shared" si="9"/>
        <v>0</v>
      </c>
      <c r="AQ22" s="194">
        <f t="shared" si="9"/>
        <v>0</v>
      </c>
      <c r="AR22" s="194">
        <f t="shared" si="9"/>
        <v>0</v>
      </c>
      <c r="AS22" s="194">
        <f t="shared" si="9"/>
        <v>0</v>
      </c>
      <c r="AT22" s="194">
        <f t="shared" si="9"/>
        <v>0</v>
      </c>
      <c r="AU22" s="194">
        <f t="shared" si="9"/>
        <v>0</v>
      </c>
      <c r="AV22" s="194">
        <f t="shared" si="9"/>
        <v>0</v>
      </c>
      <c r="AW22" s="194">
        <f t="shared" si="9"/>
        <v>0</v>
      </c>
      <c r="AX22" s="194">
        <f t="shared" si="9"/>
        <v>0</v>
      </c>
      <c r="AY22" s="194">
        <f t="shared" si="9"/>
        <v>0</v>
      </c>
      <c r="AZ22" s="194">
        <f t="shared" si="9"/>
        <v>0</v>
      </c>
    </row>
    <row r="23" spans="2:58" ht="20" customHeight="1" outlineLevel="1" x14ac:dyDescent="0.25">
      <c r="B23" s="195" t="s">
        <v>96</v>
      </c>
      <c r="C23" s="196">
        <f>C22-C20</f>
        <v>0</v>
      </c>
      <c r="D23" s="196">
        <f t="shared" ref="D23" si="10">D22-D20</f>
        <v>0</v>
      </c>
      <c r="E23" s="196">
        <f t="shared" ref="E23" si="11">E22-E20</f>
        <v>0</v>
      </c>
      <c r="F23" s="197">
        <f t="shared" ref="F23" si="12">F22-F20</f>
        <v>0</v>
      </c>
      <c r="G23" s="197">
        <f t="shared" ref="G23" si="13">G22-G20</f>
        <v>0</v>
      </c>
      <c r="H23" s="197">
        <f t="shared" ref="H23" si="14">H22-H20</f>
        <v>0</v>
      </c>
      <c r="I23" s="197" t="e">
        <f t="shared" ref="I23" si="15">I22-I20</f>
        <v>#VALUE!</v>
      </c>
      <c r="J23" s="197" t="e">
        <f t="shared" ref="J23" si="16">J22-J20</f>
        <v>#VALUE!</v>
      </c>
      <c r="K23" s="197" t="e">
        <f t="shared" ref="K23" si="17">K22-K20</f>
        <v>#VALUE!</v>
      </c>
      <c r="L23" s="197" t="e">
        <f t="shared" ref="L23" si="18">L22-L20</f>
        <v>#VALUE!</v>
      </c>
      <c r="M23" s="197" t="e">
        <f t="shared" ref="M23" si="19">M22-M20</f>
        <v>#VALUE!</v>
      </c>
      <c r="N23" s="197" t="e">
        <f t="shared" ref="N23" si="20">N22-N20</f>
        <v>#VALUE!</v>
      </c>
      <c r="O23" s="197" t="e">
        <f t="shared" ref="O23" si="21">O22-O20</f>
        <v>#VALUE!</v>
      </c>
      <c r="P23" s="197" t="e">
        <f t="shared" ref="P23" si="22">P22-P20</f>
        <v>#VALUE!</v>
      </c>
      <c r="Q23" s="197" t="e">
        <f t="shared" ref="Q23" si="23">Q22-Q20</f>
        <v>#VALUE!</v>
      </c>
      <c r="R23" s="197" t="e">
        <f t="shared" ref="R23" si="24">R22-R20</f>
        <v>#VALUE!</v>
      </c>
      <c r="S23" s="197" t="e">
        <f t="shared" ref="S23" si="25">S22-S20</f>
        <v>#VALUE!</v>
      </c>
      <c r="T23" s="197" t="e">
        <f t="shared" ref="T23" si="26">T22-T20</f>
        <v>#VALUE!</v>
      </c>
      <c r="U23" s="197" t="e">
        <f t="shared" ref="U23" si="27">U22-U20</f>
        <v>#VALUE!</v>
      </c>
      <c r="V23" s="197" t="e">
        <f t="shared" ref="V23" si="28">V22-V20</f>
        <v>#VALUE!</v>
      </c>
      <c r="W23" s="197" t="e">
        <f t="shared" ref="W23" si="29">W22-W20</f>
        <v>#VALUE!</v>
      </c>
      <c r="X23" s="197" t="e">
        <f t="shared" ref="X23" si="30">X22-X20</f>
        <v>#VALUE!</v>
      </c>
      <c r="Y23" s="197" t="e">
        <f t="shared" ref="Y23" si="31">Y22-Y20</f>
        <v>#VALUE!</v>
      </c>
      <c r="Z23" s="197" t="e">
        <f t="shared" ref="Z23" si="32">Z22-Z20</f>
        <v>#VALUE!</v>
      </c>
      <c r="AA23" s="197" t="e">
        <f t="shared" ref="AA23" si="33">AA22-AA20</f>
        <v>#VALUE!</v>
      </c>
      <c r="AB23" s="197" t="e">
        <f t="shared" ref="AB23" si="34">AB22-AB20</f>
        <v>#VALUE!</v>
      </c>
      <c r="AC23" s="197" t="e">
        <f t="shared" ref="AC23" si="35">AC22-AC20</f>
        <v>#VALUE!</v>
      </c>
      <c r="AD23" s="197" t="e">
        <f t="shared" ref="AD23" si="36">AD22-AD20</f>
        <v>#VALUE!</v>
      </c>
      <c r="AE23" s="197" t="e">
        <f t="shared" ref="AE23" si="37">AE22-AE20</f>
        <v>#VALUE!</v>
      </c>
      <c r="AF23" s="197" t="e">
        <f t="shared" ref="AF23" si="38">AF22-AF20</f>
        <v>#VALUE!</v>
      </c>
      <c r="AG23" s="197" t="e">
        <f t="shared" ref="AG23" si="39">AG22-AG20</f>
        <v>#VALUE!</v>
      </c>
      <c r="AH23" s="197" t="e">
        <f t="shared" ref="AH23" si="40">AH22-AH20</f>
        <v>#VALUE!</v>
      </c>
      <c r="AI23" s="197" t="e">
        <f t="shared" ref="AI23" si="41">AI22-AI20</f>
        <v>#VALUE!</v>
      </c>
      <c r="AJ23" s="197" t="e">
        <f t="shared" ref="AJ23" si="42">AJ22-AJ20</f>
        <v>#VALUE!</v>
      </c>
      <c r="AK23" s="197" t="e">
        <f t="shared" ref="AK23" si="43">AK22-AK20</f>
        <v>#VALUE!</v>
      </c>
      <c r="AL23" s="197" t="e">
        <f t="shared" ref="AL23" si="44">AL22-AL20</f>
        <v>#VALUE!</v>
      </c>
      <c r="AM23" s="197" t="e">
        <f t="shared" ref="AM23" si="45">AM22-AM20</f>
        <v>#VALUE!</v>
      </c>
      <c r="AN23" s="197" t="e">
        <f t="shared" ref="AN23" si="46">AN22-AN20</f>
        <v>#VALUE!</v>
      </c>
      <c r="AO23" s="197" t="e">
        <f t="shared" ref="AO23" si="47">AO22-AO20</f>
        <v>#VALUE!</v>
      </c>
      <c r="AP23" s="197">
        <f t="shared" ref="AP23" si="48">AP22-AP20</f>
        <v>0</v>
      </c>
      <c r="AQ23" s="197">
        <f t="shared" ref="AQ23" si="49">AQ22-AQ20</f>
        <v>0</v>
      </c>
      <c r="AR23" s="197">
        <f t="shared" ref="AR23" si="50">AR22-AR20</f>
        <v>0</v>
      </c>
      <c r="AS23" s="197">
        <f t="shared" ref="AS23" si="51">AS22-AS20</f>
        <v>0</v>
      </c>
      <c r="AT23" s="197">
        <f t="shared" ref="AT23" si="52">AT22-AT20</f>
        <v>0</v>
      </c>
      <c r="AU23" s="197">
        <f t="shared" ref="AU23" si="53">AU22-AU20</f>
        <v>0</v>
      </c>
      <c r="AV23" s="197">
        <f t="shared" ref="AV23" si="54">AV22-AV20</f>
        <v>0</v>
      </c>
      <c r="AW23" s="197">
        <f t="shared" ref="AW23" si="55">AW22-AW20</f>
        <v>0</v>
      </c>
      <c r="AX23" s="197">
        <f t="shared" ref="AX23" si="56">AX22-AX20</f>
        <v>0</v>
      </c>
      <c r="AY23" s="197">
        <f t="shared" ref="AY23" si="57">AY22-AY20</f>
        <v>0</v>
      </c>
      <c r="AZ23" s="197">
        <f t="shared" ref="AZ23" si="58">AZ22-AZ20</f>
        <v>0</v>
      </c>
    </row>
    <row r="24" spans="2:58" ht="20" customHeight="1" outlineLevel="1" x14ac:dyDescent="0.25">
      <c r="B24" s="193" t="s">
        <v>94</v>
      </c>
      <c r="C24" s="328">
        <f>C22</f>
        <v>0</v>
      </c>
      <c r="D24" s="328">
        <f t="shared" ref="D24:H24" si="59">D22</f>
        <v>0</v>
      </c>
      <c r="E24" s="328">
        <f t="shared" si="59"/>
        <v>0</v>
      </c>
      <c r="F24" s="328">
        <f t="shared" si="59"/>
        <v>0</v>
      </c>
      <c r="G24" s="328">
        <f t="shared" si="59"/>
        <v>0</v>
      </c>
      <c r="H24" s="328">
        <f t="shared" si="59"/>
        <v>0</v>
      </c>
      <c r="I24" s="328">
        <f>I22</f>
        <v>0</v>
      </c>
      <c r="J24" s="328">
        <f t="shared" ref="J24:K24" si="60">J22</f>
        <v>0</v>
      </c>
      <c r="K24" s="328">
        <f t="shared" si="60"/>
        <v>0</v>
      </c>
      <c r="L24" s="277"/>
      <c r="M24" s="277"/>
      <c r="N24" s="277"/>
      <c r="O24" s="194" t="e">
        <f t="shared" ref="O24:AH24" si="61">O22</f>
        <v>#VALUE!</v>
      </c>
      <c r="P24" s="194" t="e">
        <f t="shared" si="61"/>
        <v>#VALUE!</v>
      </c>
      <c r="Q24" s="194" t="e">
        <f t="shared" si="61"/>
        <v>#VALUE!</v>
      </c>
      <c r="R24" s="194" t="e">
        <f t="shared" si="61"/>
        <v>#VALUE!</v>
      </c>
      <c r="S24" s="194" t="e">
        <f t="shared" si="61"/>
        <v>#VALUE!</v>
      </c>
      <c r="T24" s="194" t="e">
        <f t="shared" si="61"/>
        <v>#VALUE!</v>
      </c>
      <c r="U24" s="194" t="e">
        <f t="shared" si="61"/>
        <v>#VALUE!</v>
      </c>
      <c r="V24" s="194" t="e">
        <f t="shared" si="61"/>
        <v>#VALUE!</v>
      </c>
      <c r="W24" s="194" t="e">
        <f t="shared" si="61"/>
        <v>#VALUE!</v>
      </c>
      <c r="X24" s="194" t="e">
        <f t="shared" si="61"/>
        <v>#VALUE!</v>
      </c>
      <c r="Y24" s="194" t="e">
        <f t="shared" si="61"/>
        <v>#VALUE!</v>
      </c>
      <c r="Z24" s="194" t="e">
        <f t="shared" si="61"/>
        <v>#VALUE!</v>
      </c>
      <c r="AA24" s="194" t="e">
        <f t="shared" si="61"/>
        <v>#VALUE!</v>
      </c>
      <c r="AB24" s="194" t="e">
        <f t="shared" si="61"/>
        <v>#VALUE!</v>
      </c>
      <c r="AC24" s="194" t="e">
        <f t="shared" si="61"/>
        <v>#VALUE!</v>
      </c>
      <c r="AD24" s="194" t="e">
        <f t="shared" si="61"/>
        <v>#VALUE!</v>
      </c>
      <c r="AE24" s="194" t="e">
        <f t="shared" si="61"/>
        <v>#VALUE!</v>
      </c>
      <c r="AF24" s="194" t="e">
        <f t="shared" si="61"/>
        <v>#VALUE!</v>
      </c>
      <c r="AG24" s="194" t="e">
        <f t="shared" si="61"/>
        <v>#VALUE!</v>
      </c>
      <c r="AH24" s="194" t="e">
        <f t="shared" si="61"/>
        <v>#VALUE!</v>
      </c>
      <c r="AI24" s="194" t="e">
        <f t="shared" ref="AI24:AZ24" si="62">AI22</f>
        <v>#VALUE!</v>
      </c>
      <c r="AJ24" s="194" t="e">
        <f t="shared" si="62"/>
        <v>#VALUE!</v>
      </c>
      <c r="AK24" s="194" t="e">
        <f t="shared" si="62"/>
        <v>#VALUE!</v>
      </c>
      <c r="AL24" s="194" t="e">
        <f t="shared" si="62"/>
        <v>#VALUE!</v>
      </c>
      <c r="AM24" s="194" t="e">
        <f t="shared" si="62"/>
        <v>#VALUE!</v>
      </c>
      <c r="AN24" s="194" t="e">
        <f t="shared" si="62"/>
        <v>#VALUE!</v>
      </c>
      <c r="AO24" s="194" t="e">
        <f t="shared" si="62"/>
        <v>#VALUE!</v>
      </c>
      <c r="AP24" s="194">
        <f t="shared" si="62"/>
        <v>0</v>
      </c>
      <c r="AQ24" s="194">
        <f t="shared" si="62"/>
        <v>0</v>
      </c>
      <c r="AR24" s="194">
        <f t="shared" si="62"/>
        <v>0</v>
      </c>
      <c r="AS24" s="194">
        <f t="shared" si="62"/>
        <v>0</v>
      </c>
      <c r="AT24" s="194">
        <f t="shared" si="62"/>
        <v>0</v>
      </c>
      <c r="AU24" s="194">
        <f t="shared" si="62"/>
        <v>0</v>
      </c>
      <c r="AV24" s="194">
        <f t="shared" si="62"/>
        <v>0</v>
      </c>
      <c r="AW24" s="194">
        <f t="shared" si="62"/>
        <v>0</v>
      </c>
      <c r="AX24" s="194">
        <f t="shared" si="62"/>
        <v>0</v>
      </c>
      <c r="AY24" s="194">
        <f t="shared" si="62"/>
        <v>0</v>
      </c>
      <c r="AZ24" s="194">
        <f t="shared" si="62"/>
        <v>0</v>
      </c>
    </row>
    <row r="25" spans="2:58" ht="20" customHeight="1" outlineLevel="1" x14ac:dyDescent="0.25">
      <c r="B25" s="195" t="s">
        <v>96</v>
      </c>
      <c r="C25" s="196">
        <f>C24-C22</f>
        <v>0</v>
      </c>
      <c r="D25" s="196">
        <f t="shared" ref="D25:AZ45" si="63">D24-D22</f>
        <v>0</v>
      </c>
      <c r="E25" s="196">
        <f t="shared" si="63"/>
        <v>0</v>
      </c>
      <c r="F25" s="197">
        <f t="shared" si="63"/>
        <v>0</v>
      </c>
      <c r="G25" s="197">
        <f t="shared" si="63"/>
        <v>0</v>
      </c>
      <c r="H25" s="197">
        <f t="shared" si="63"/>
        <v>0</v>
      </c>
      <c r="I25" s="197">
        <f t="shared" si="63"/>
        <v>0</v>
      </c>
      <c r="J25" s="197">
        <f t="shared" si="63"/>
        <v>0</v>
      </c>
      <c r="K25" s="197">
        <f t="shared" si="63"/>
        <v>0</v>
      </c>
      <c r="L25" s="197" t="e">
        <f t="shared" si="63"/>
        <v>#VALUE!</v>
      </c>
      <c r="M25" s="197" t="e">
        <f t="shared" si="63"/>
        <v>#VALUE!</v>
      </c>
      <c r="N25" s="197" t="e">
        <f t="shared" si="63"/>
        <v>#VALUE!</v>
      </c>
      <c r="O25" s="197" t="e">
        <f t="shared" si="63"/>
        <v>#VALUE!</v>
      </c>
      <c r="P25" s="197" t="e">
        <f t="shared" si="63"/>
        <v>#VALUE!</v>
      </c>
      <c r="Q25" s="197" t="e">
        <f t="shared" si="63"/>
        <v>#VALUE!</v>
      </c>
      <c r="R25" s="197" t="e">
        <f t="shared" si="63"/>
        <v>#VALUE!</v>
      </c>
      <c r="S25" s="197" t="e">
        <f t="shared" si="63"/>
        <v>#VALUE!</v>
      </c>
      <c r="T25" s="197" t="e">
        <f t="shared" si="63"/>
        <v>#VALUE!</v>
      </c>
      <c r="U25" s="197" t="e">
        <f t="shared" si="63"/>
        <v>#VALUE!</v>
      </c>
      <c r="V25" s="197" t="e">
        <f t="shared" si="63"/>
        <v>#VALUE!</v>
      </c>
      <c r="W25" s="197" t="e">
        <f t="shared" si="63"/>
        <v>#VALUE!</v>
      </c>
      <c r="X25" s="197" t="e">
        <f t="shared" si="63"/>
        <v>#VALUE!</v>
      </c>
      <c r="Y25" s="197" t="e">
        <f t="shared" si="63"/>
        <v>#VALUE!</v>
      </c>
      <c r="Z25" s="197" t="e">
        <f t="shared" si="63"/>
        <v>#VALUE!</v>
      </c>
      <c r="AA25" s="197" t="e">
        <f t="shared" si="63"/>
        <v>#VALUE!</v>
      </c>
      <c r="AB25" s="197" t="e">
        <f t="shared" si="63"/>
        <v>#VALUE!</v>
      </c>
      <c r="AC25" s="197" t="e">
        <f t="shared" si="63"/>
        <v>#VALUE!</v>
      </c>
      <c r="AD25" s="197" t="e">
        <f t="shared" si="63"/>
        <v>#VALUE!</v>
      </c>
      <c r="AE25" s="197" t="e">
        <f t="shared" si="63"/>
        <v>#VALUE!</v>
      </c>
      <c r="AF25" s="197" t="e">
        <f t="shared" si="63"/>
        <v>#VALUE!</v>
      </c>
      <c r="AG25" s="197" t="e">
        <f t="shared" si="63"/>
        <v>#VALUE!</v>
      </c>
      <c r="AH25" s="197" t="e">
        <f t="shared" si="63"/>
        <v>#VALUE!</v>
      </c>
      <c r="AI25" s="197" t="e">
        <f t="shared" si="63"/>
        <v>#VALUE!</v>
      </c>
      <c r="AJ25" s="197" t="e">
        <f t="shared" si="63"/>
        <v>#VALUE!</v>
      </c>
      <c r="AK25" s="197" t="e">
        <f t="shared" si="63"/>
        <v>#VALUE!</v>
      </c>
      <c r="AL25" s="197" t="e">
        <f t="shared" si="63"/>
        <v>#VALUE!</v>
      </c>
      <c r="AM25" s="197" t="e">
        <f t="shared" si="63"/>
        <v>#VALUE!</v>
      </c>
      <c r="AN25" s="197" t="e">
        <f t="shared" si="63"/>
        <v>#VALUE!</v>
      </c>
      <c r="AO25" s="197" t="e">
        <f t="shared" si="63"/>
        <v>#VALUE!</v>
      </c>
      <c r="AP25" s="197">
        <f t="shared" si="63"/>
        <v>0</v>
      </c>
      <c r="AQ25" s="197">
        <f t="shared" si="63"/>
        <v>0</v>
      </c>
      <c r="AR25" s="197">
        <f t="shared" si="63"/>
        <v>0</v>
      </c>
      <c r="AS25" s="197">
        <f t="shared" si="63"/>
        <v>0</v>
      </c>
      <c r="AT25" s="197">
        <f t="shared" si="63"/>
        <v>0</v>
      </c>
      <c r="AU25" s="197">
        <f t="shared" si="63"/>
        <v>0</v>
      </c>
      <c r="AV25" s="197">
        <f t="shared" si="63"/>
        <v>0</v>
      </c>
      <c r="AW25" s="197">
        <f t="shared" si="63"/>
        <v>0</v>
      </c>
      <c r="AX25" s="197">
        <f t="shared" si="63"/>
        <v>0</v>
      </c>
      <c r="AY25" s="197">
        <f t="shared" si="63"/>
        <v>0</v>
      </c>
      <c r="AZ25" s="197">
        <f t="shared" si="63"/>
        <v>0</v>
      </c>
    </row>
    <row r="26" spans="2:58" ht="20" customHeight="1" outlineLevel="1" x14ac:dyDescent="0.25">
      <c r="B26" s="193" t="s">
        <v>100</v>
      </c>
      <c r="C26" s="328">
        <f>C24</f>
        <v>0</v>
      </c>
      <c r="D26" s="328">
        <f>D24</f>
        <v>0</v>
      </c>
      <c r="E26" s="328">
        <f t="shared" ref="E26:N26" si="64">E24</f>
        <v>0</v>
      </c>
      <c r="F26" s="328">
        <f t="shared" si="64"/>
        <v>0</v>
      </c>
      <c r="G26" s="328">
        <f t="shared" si="64"/>
        <v>0</v>
      </c>
      <c r="H26" s="328">
        <f t="shared" si="64"/>
        <v>0</v>
      </c>
      <c r="I26" s="328">
        <f t="shared" si="64"/>
        <v>0</v>
      </c>
      <c r="J26" s="328">
        <f t="shared" si="64"/>
        <v>0</v>
      </c>
      <c r="K26" s="328">
        <f t="shared" si="64"/>
        <v>0</v>
      </c>
      <c r="L26" s="328">
        <f t="shared" si="64"/>
        <v>0</v>
      </c>
      <c r="M26" s="328">
        <f t="shared" si="64"/>
        <v>0</v>
      </c>
      <c r="N26" s="328">
        <f t="shared" si="64"/>
        <v>0</v>
      </c>
      <c r="O26" s="277"/>
      <c r="P26" s="277"/>
      <c r="Q26" s="277"/>
      <c r="R26" s="194" t="e">
        <f>R24</f>
        <v>#VALUE!</v>
      </c>
      <c r="S26" s="194" t="e">
        <f t="shared" ref="S26:AH26" si="65">S24</f>
        <v>#VALUE!</v>
      </c>
      <c r="T26" s="194" t="e">
        <f t="shared" si="65"/>
        <v>#VALUE!</v>
      </c>
      <c r="U26" s="194" t="e">
        <f t="shared" si="65"/>
        <v>#VALUE!</v>
      </c>
      <c r="V26" s="194" t="e">
        <f t="shared" si="65"/>
        <v>#VALUE!</v>
      </c>
      <c r="W26" s="194" t="e">
        <f t="shared" si="65"/>
        <v>#VALUE!</v>
      </c>
      <c r="X26" s="194" t="e">
        <f t="shared" si="65"/>
        <v>#VALUE!</v>
      </c>
      <c r="Y26" s="194" t="e">
        <f t="shared" si="65"/>
        <v>#VALUE!</v>
      </c>
      <c r="Z26" s="194" t="e">
        <f t="shared" si="65"/>
        <v>#VALUE!</v>
      </c>
      <c r="AA26" s="194" t="e">
        <f t="shared" si="65"/>
        <v>#VALUE!</v>
      </c>
      <c r="AB26" s="194" t="e">
        <f t="shared" si="65"/>
        <v>#VALUE!</v>
      </c>
      <c r="AC26" s="194" t="e">
        <f t="shared" si="65"/>
        <v>#VALUE!</v>
      </c>
      <c r="AD26" s="194" t="e">
        <f t="shared" si="65"/>
        <v>#VALUE!</v>
      </c>
      <c r="AE26" s="194" t="e">
        <f t="shared" si="65"/>
        <v>#VALUE!</v>
      </c>
      <c r="AF26" s="194" t="e">
        <f t="shared" si="65"/>
        <v>#VALUE!</v>
      </c>
      <c r="AG26" s="194" t="e">
        <f t="shared" si="65"/>
        <v>#VALUE!</v>
      </c>
      <c r="AH26" s="194" t="e">
        <f t="shared" si="65"/>
        <v>#VALUE!</v>
      </c>
      <c r="AI26" s="194" t="e">
        <f t="shared" ref="AI26:AZ26" si="66">AI24</f>
        <v>#VALUE!</v>
      </c>
      <c r="AJ26" s="194" t="e">
        <f t="shared" si="66"/>
        <v>#VALUE!</v>
      </c>
      <c r="AK26" s="194" t="e">
        <f t="shared" si="66"/>
        <v>#VALUE!</v>
      </c>
      <c r="AL26" s="194" t="e">
        <f t="shared" si="66"/>
        <v>#VALUE!</v>
      </c>
      <c r="AM26" s="194" t="e">
        <f t="shared" si="66"/>
        <v>#VALUE!</v>
      </c>
      <c r="AN26" s="194" t="e">
        <f t="shared" si="66"/>
        <v>#VALUE!</v>
      </c>
      <c r="AO26" s="194" t="e">
        <f t="shared" si="66"/>
        <v>#VALUE!</v>
      </c>
      <c r="AP26" s="194">
        <f t="shared" si="66"/>
        <v>0</v>
      </c>
      <c r="AQ26" s="194">
        <f t="shared" si="66"/>
        <v>0</v>
      </c>
      <c r="AR26" s="194">
        <f t="shared" si="66"/>
        <v>0</v>
      </c>
      <c r="AS26" s="194">
        <f t="shared" si="66"/>
        <v>0</v>
      </c>
      <c r="AT26" s="194">
        <f t="shared" si="66"/>
        <v>0</v>
      </c>
      <c r="AU26" s="194">
        <f t="shared" si="66"/>
        <v>0</v>
      </c>
      <c r="AV26" s="194">
        <f t="shared" si="66"/>
        <v>0</v>
      </c>
      <c r="AW26" s="194">
        <f t="shared" si="66"/>
        <v>0</v>
      </c>
      <c r="AX26" s="194">
        <f t="shared" si="66"/>
        <v>0</v>
      </c>
      <c r="AY26" s="194">
        <f t="shared" si="66"/>
        <v>0</v>
      </c>
      <c r="AZ26" s="194">
        <f t="shared" si="66"/>
        <v>0</v>
      </c>
    </row>
    <row r="27" spans="2:58" ht="20" customHeight="1" outlineLevel="1" x14ac:dyDescent="0.25">
      <c r="B27" s="195" t="s">
        <v>96</v>
      </c>
      <c r="C27" s="196">
        <f>C26-C24</f>
        <v>0</v>
      </c>
      <c r="D27" s="196">
        <f t="shared" si="63"/>
        <v>0</v>
      </c>
      <c r="E27" s="196">
        <f t="shared" si="63"/>
        <v>0</v>
      </c>
      <c r="F27" s="197">
        <f t="shared" si="63"/>
        <v>0</v>
      </c>
      <c r="G27" s="197">
        <f t="shared" si="63"/>
        <v>0</v>
      </c>
      <c r="H27" s="197">
        <f t="shared" si="63"/>
        <v>0</v>
      </c>
      <c r="I27" s="197">
        <f t="shared" si="63"/>
        <v>0</v>
      </c>
      <c r="J27" s="197">
        <f t="shared" si="63"/>
        <v>0</v>
      </c>
      <c r="K27" s="197">
        <f t="shared" si="63"/>
        <v>0</v>
      </c>
      <c r="L27" s="197">
        <f t="shared" si="63"/>
        <v>0</v>
      </c>
      <c r="M27" s="197">
        <f t="shared" si="63"/>
        <v>0</v>
      </c>
      <c r="N27" s="197">
        <f t="shared" si="63"/>
        <v>0</v>
      </c>
      <c r="O27" s="197" t="e">
        <f t="shared" si="63"/>
        <v>#VALUE!</v>
      </c>
      <c r="P27" s="197" t="e">
        <f t="shared" si="63"/>
        <v>#VALUE!</v>
      </c>
      <c r="Q27" s="197" t="e">
        <f t="shared" si="63"/>
        <v>#VALUE!</v>
      </c>
      <c r="R27" s="197" t="e">
        <f t="shared" si="63"/>
        <v>#VALUE!</v>
      </c>
      <c r="S27" s="197" t="e">
        <f t="shared" si="63"/>
        <v>#VALUE!</v>
      </c>
      <c r="T27" s="197" t="e">
        <f t="shared" si="63"/>
        <v>#VALUE!</v>
      </c>
      <c r="U27" s="197" t="e">
        <f t="shared" si="63"/>
        <v>#VALUE!</v>
      </c>
      <c r="V27" s="197" t="e">
        <f t="shared" si="63"/>
        <v>#VALUE!</v>
      </c>
      <c r="W27" s="197" t="e">
        <f t="shared" si="63"/>
        <v>#VALUE!</v>
      </c>
      <c r="X27" s="197" t="e">
        <f t="shared" si="63"/>
        <v>#VALUE!</v>
      </c>
      <c r="Y27" s="197" t="e">
        <f t="shared" si="63"/>
        <v>#VALUE!</v>
      </c>
      <c r="Z27" s="197" t="e">
        <f t="shared" si="63"/>
        <v>#VALUE!</v>
      </c>
      <c r="AA27" s="197" t="e">
        <f t="shared" si="63"/>
        <v>#VALUE!</v>
      </c>
      <c r="AB27" s="197" t="e">
        <f t="shared" si="63"/>
        <v>#VALUE!</v>
      </c>
      <c r="AC27" s="197" t="e">
        <f t="shared" si="63"/>
        <v>#VALUE!</v>
      </c>
      <c r="AD27" s="197" t="e">
        <f t="shared" si="63"/>
        <v>#VALUE!</v>
      </c>
      <c r="AE27" s="197" t="e">
        <f t="shared" si="63"/>
        <v>#VALUE!</v>
      </c>
      <c r="AF27" s="197" t="e">
        <f t="shared" si="63"/>
        <v>#VALUE!</v>
      </c>
      <c r="AG27" s="197" t="e">
        <f t="shared" si="63"/>
        <v>#VALUE!</v>
      </c>
      <c r="AH27" s="197" t="e">
        <f t="shared" si="63"/>
        <v>#VALUE!</v>
      </c>
      <c r="AI27" s="197" t="e">
        <f t="shared" si="63"/>
        <v>#VALUE!</v>
      </c>
      <c r="AJ27" s="197" t="e">
        <f t="shared" si="63"/>
        <v>#VALUE!</v>
      </c>
      <c r="AK27" s="197" t="e">
        <f t="shared" si="63"/>
        <v>#VALUE!</v>
      </c>
      <c r="AL27" s="197" t="e">
        <f t="shared" si="63"/>
        <v>#VALUE!</v>
      </c>
      <c r="AM27" s="197" t="e">
        <f t="shared" si="63"/>
        <v>#VALUE!</v>
      </c>
      <c r="AN27" s="197" t="e">
        <f t="shared" si="63"/>
        <v>#VALUE!</v>
      </c>
      <c r="AO27" s="197" t="e">
        <f t="shared" si="63"/>
        <v>#VALUE!</v>
      </c>
      <c r="AP27" s="197">
        <f t="shared" si="63"/>
        <v>0</v>
      </c>
      <c r="AQ27" s="197">
        <f t="shared" si="63"/>
        <v>0</v>
      </c>
      <c r="AR27" s="197">
        <f t="shared" si="63"/>
        <v>0</v>
      </c>
      <c r="AS27" s="197">
        <f t="shared" si="63"/>
        <v>0</v>
      </c>
      <c r="AT27" s="197">
        <f t="shared" si="63"/>
        <v>0</v>
      </c>
      <c r="AU27" s="197">
        <f t="shared" si="63"/>
        <v>0</v>
      </c>
      <c r="AV27" s="197">
        <f t="shared" si="63"/>
        <v>0</v>
      </c>
      <c r="AW27" s="197">
        <f t="shared" si="63"/>
        <v>0</v>
      </c>
      <c r="AX27" s="197">
        <f t="shared" si="63"/>
        <v>0</v>
      </c>
      <c r="AY27" s="197">
        <f t="shared" si="63"/>
        <v>0</v>
      </c>
      <c r="AZ27" s="197">
        <f t="shared" si="63"/>
        <v>0</v>
      </c>
    </row>
    <row r="28" spans="2:58" ht="20" customHeight="1" outlineLevel="1" x14ac:dyDescent="0.25">
      <c r="B28" s="193" t="s">
        <v>101</v>
      </c>
      <c r="C28" s="328">
        <f t="shared" ref="C28:AH28" si="67">C26</f>
        <v>0</v>
      </c>
      <c r="D28" s="328">
        <f t="shared" si="67"/>
        <v>0</v>
      </c>
      <c r="E28" s="328">
        <f t="shared" si="67"/>
        <v>0</v>
      </c>
      <c r="F28" s="328">
        <f t="shared" si="67"/>
        <v>0</v>
      </c>
      <c r="G28" s="328">
        <f t="shared" si="67"/>
        <v>0</v>
      </c>
      <c r="H28" s="328">
        <f t="shared" si="67"/>
        <v>0</v>
      </c>
      <c r="I28" s="328">
        <f t="shared" si="67"/>
        <v>0</v>
      </c>
      <c r="J28" s="328">
        <f t="shared" si="67"/>
        <v>0</v>
      </c>
      <c r="K28" s="328">
        <f t="shared" si="67"/>
        <v>0</v>
      </c>
      <c r="L28" s="328">
        <f t="shared" si="67"/>
        <v>0</v>
      </c>
      <c r="M28" s="328">
        <f t="shared" si="67"/>
        <v>0</v>
      </c>
      <c r="N28" s="328">
        <f t="shared" si="67"/>
        <v>0</v>
      </c>
      <c r="O28" s="328">
        <f t="shared" si="67"/>
        <v>0</v>
      </c>
      <c r="P28" s="328">
        <f t="shared" si="67"/>
        <v>0</v>
      </c>
      <c r="Q28" s="328">
        <f t="shared" si="67"/>
        <v>0</v>
      </c>
      <c r="R28" s="277"/>
      <c r="S28" s="277"/>
      <c r="T28" s="277"/>
      <c r="U28" s="194" t="e">
        <f t="shared" si="67"/>
        <v>#VALUE!</v>
      </c>
      <c r="V28" s="194" t="e">
        <f t="shared" si="67"/>
        <v>#VALUE!</v>
      </c>
      <c r="W28" s="194" t="e">
        <f t="shared" si="67"/>
        <v>#VALUE!</v>
      </c>
      <c r="X28" s="194" t="e">
        <f t="shared" si="67"/>
        <v>#VALUE!</v>
      </c>
      <c r="Y28" s="194" t="e">
        <f t="shared" si="67"/>
        <v>#VALUE!</v>
      </c>
      <c r="Z28" s="194" t="e">
        <f t="shared" si="67"/>
        <v>#VALUE!</v>
      </c>
      <c r="AA28" s="194" t="e">
        <f t="shared" si="67"/>
        <v>#VALUE!</v>
      </c>
      <c r="AB28" s="194" t="e">
        <f t="shared" si="67"/>
        <v>#VALUE!</v>
      </c>
      <c r="AC28" s="194" t="e">
        <f t="shared" si="67"/>
        <v>#VALUE!</v>
      </c>
      <c r="AD28" s="194" t="e">
        <f t="shared" si="67"/>
        <v>#VALUE!</v>
      </c>
      <c r="AE28" s="194" t="e">
        <f t="shared" si="67"/>
        <v>#VALUE!</v>
      </c>
      <c r="AF28" s="194" t="e">
        <f t="shared" si="67"/>
        <v>#VALUE!</v>
      </c>
      <c r="AG28" s="194" t="e">
        <f t="shared" si="67"/>
        <v>#VALUE!</v>
      </c>
      <c r="AH28" s="194" t="e">
        <f t="shared" si="67"/>
        <v>#VALUE!</v>
      </c>
      <c r="AI28" s="194" t="e">
        <f t="shared" ref="AI28:AZ28" si="68">AI26</f>
        <v>#VALUE!</v>
      </c>
      <c r="AJ28" s="194" t="e">
        <f t="shared" si="68"/>
        <v>#VALUE!</v>
      </c>
      <c r="AK28" s="194" t="e">
        <f t="shared" si="68"/>
        <v>#VALUE!</v>
      </c>
      <c r="AL28" s="194" t="e">
        <f t="shared" si="68"/>
        <v>#VALUE!</v>
      </c>
      <c r="AM28" s="194" t="e">
        <f t="shared" si="68"/>
        <v>#VALUE!</v>
      </c>
      <c r="AN28" s="194" t="e">
        <f t="shared" si="68"/>
        <v>#VALUE!</v>
      </c>
      <c r="AO28" s="194" t="e">
        <f t="shared" si="68"/>
        <v>#VALUE!</v>
      </c>
      <c r="AP28" s="194">
        <f t="shared" si="68"/>
        <v>0</v>
      </c>
      <c r="AQ28" s="194">
        <f t="shared" si="68"/>
        <v>0</v>
      </c>
      <c r="AR28" s="194">
        <f t="shared" si="68"/>
        <v>0</v>
      </c>
      <c r="AS28" s="194">
        <f t="shared" si="68"/>
        <v>0</v>
      </c>
      <c r="AT28" s="194">
        <f t="shared" si="68"/>
        <v>0</v>
      </c>
      <c r="AU28" s="194">
        <f t="shared" si="68"/>
        <v>0</v>
      </c>
      <c r="AV28" s="194">
        <f t="shared" si="68"/>
        <v>0</v>
      </c>
      <c r="AW28" s="194">
        <f t="shared" si="68"/>
        <v>0</v>
      </c>
      <c r="AX28" s="194">
        <f t="shared" si="68"/>
        <v>0</v>
      </c>
      <c r="AY28" s="194">
        <f t="shared" si="68"/>
        <v>0</v>
      </c>
      <c r="AZ28" s="194">
        <f t="shared" si="68"/>
        <v>0</v>
      </c>
    </row>
    <row r="29" spans="2:58" ht="20" customHeight="1" outlineLevel="1" x14ac:dyDescent="0.25">
      <c r="B29" s="195" t="s">
        <v>96</v>
      </c>
      <c r="C29" s="196">
        <f>C28-C26</f>
        <v>0</v>
      </c>
      <c r="D29" s="196">
        <f t="shared" si="63"/>
        <v>0</v>
      </c>
      <c r="E29" s="196">
        <f t="shared" si="63"/>
        <v>0</v>
      </c>
      <c r="F29" s="197">
        <f t="shared" si="63"/>
        <v>0</v>
      </c>
      <c r="G29" s="197">
        <f t="shared" si="63"/>
        <v>0</v>
      </c>
      <c r="H29" s="197">
        <f t="shared" si="63"/>
        <v>0</v>
      </c>
      <c r="I29" s="197">
        <f t="shared" si="63"/>
        <v>0</v>
      </c>
      <c r="J29" s="197">
        <f t="shared" si="63"/>
        <v>0</v>
      </c>
      <c r="K29" s="197">
        <f t="shared" si="63"/>
        <v>0</v>
      </c>
      <c r="L29" s="197">
        <f t="shared" si="63"/>
        <v>0</v>
      </c>
      <c r="M29" s="197">
        <f t="shared" si="63"/>
        <v>0</v>
      </c>
      <c r="N29" s="197">
        <f t="shared" si="63"/>
        <v>0</v>
      </c>
      <c r="O29" s="197">
        <f t="shared" si="63"/>
        <v>0</v>
      </c>
      <c r="P29" s="197">
        <f t="shared" si="63"/>
        <v>0</v>
      </c>
      <c r="Q29" s="197">
        <f t="shared" si="63"/>
        <v>0</v>
      </c>
      <c r="R29" s="197" t="e">
        <f t="shared" si="63"/>
        <v>#VALUE!</v>
      </c>
      <c r="S29" s="197" t="e">
        <f t="shared" si="63"/>
        <v>#VALUE!</v>
      </c>
      <c r="T29" s="197" t="e">
        <f t="shared" si="63"/>
        <v>#VALUE!</v>
      </c>
      <c r="U29" s="197" t="e">
        <f t="shared" si="63"/>
        <v>#VALUE!</v>
      </c>
      <c r="V29" s="197" t="e">
        <f t="shared" si="63"/>
        <v>#VALUE!</v>
      </c>
      <c r="W29" s="197" t="e">
        <f t="shared" si="63"/>
        <v>#VALUE!</v>
      </c>
      <c r="X29" s="197" t="e">
        <f t="shared" si="63"/>
        <v>#VALUE!</v>
      </c>
      <c r="Y29" s="197" t="e">
        <f t="shared" si="63"/>
        <v>#VALUE!</v>
      </c>
      <c r="Z29" s="197" t="e">
        <f t="shared" si="63"/>
        <v>#VALUE!</v>
      </c>
      <c r="AA29" s="197" t="e">
        <f t="shared" si="63"/>
        <v>#VALUE!</v>
      </c>
      <c r="AB29" s="197" t="e">
        <f t="shared" si="63"/>
        <v>#VALUE!</v>
      </c>
      <c r="AC29" s="197" t="e">
        <f t="shared" si="63"/>
        <v>#VALUE!</v>
      </c>
      <c r="AD29" s="197" t="e">
        <f t="shared" si="63"/>
        <v>#VALUE!</v>
      </c>
      <c r="AE29" s="197" t="e">
        <f t="shared" si="63"/>
        <v>#VALUE!</v>
      </c>
      <c r="AF29" s="197" t="e">
        <f t="shared" si="63"/>
        <v>#VALUE!</v>
      </c>
      <c r="AG29" s="197" t="e">
        <f t="shared" si="63"/>
        <v>#VALUE!</v>
      </c>
      <c r="AH29" s="197" t="e">
        <f t="shared" si="63"/>
        <v>#VALUE!</v>
      </c>
      <c r="AI29" s="197" t="e">
        <f t="shared" si="63"/>
        <v>#VALUE!</v>
      </c>
      <c r="AJ29" s="197" t="e">
        <f t="shared" si="63"/>
        <v>#VALUE!</v>
      </c>
      <c r="AK29" s="197" t="e">
        <f t="shared" si="63"/>
        <v>#VALUE!</v>
      </c>
      <c r="AL29" s="197" t="e">
        <f t="shared" si="63"/>
        <v>#VALUE!</v>
      </c>
      <c r="AM29" s="197" t="e">
        <f t="shared" si="63"/>
        <v>#VALUE!</v>
      </c>
      <c r="AN29" s="197" t="e">
        <f t="shared" si="63"/>
        <v>#VALUE!</v>
      </c>
      <c r="AO29" s="197" t="e">
        <f t="shared" si="63"/>
        <v>#VALUE!</v>
      </c>
      <c r="AP29" s="197">
        <f t="shared" si="63"/>
        <v>0</v>
      </c>
      <c r="AQ29" s="197">
        <f t="shared" si="63"/>
        <v>0</v>
      </c>
      <c r="AR29" s="197">
        <f t="shared" si="63"/>
        <v>0</v>
      </c>
      <c r="AS29" s="197">
        <f t="shared" si="63"/>
        <v>0</v>
      </c>
      <c r="AT29" s="197">
        <f t="shared" si="63"/>
        <v>0</v>
      </c>
      <c r="AU29" s="197">
        <f t="shared" si="63"/>
        <v>0</v>
      </c>
      <c r="AV29" s="197">
        <f t="shared" si="63"/>
        <v>0</v>
      </c>
      <c r="AW29" s="197">
        <f t="shared" si="63"/>
        <v>0</v>
      </c>
      <c r="AX29" s="197">
        <f t="shared" si="63"/>
        <v>0</v>
      </c>
      <c r="AY29" s="197">
        <f t="shared" si="63"/>
        <v>0</v>
      </c>
      <c r="AZ29" s="197">
        <f t="shared" si="63"/>
        <v>0</v>
      </c>
    </row>
    <row r="30" spans="2:58" ht="20" customHeight="1" outlineLevel="1" x14ac:dyDescent="0.25">
      <c r="B30" s="193" t="s">
        <v>102</v>
      </c>
      <c r="C30" s="328">
        <f t="shared" ref="C30:AH30" si="69">C28</f>
        <v>0</v>
      </c>
      <c r="D30" s="328">
        <f t="shared" si="69"/>
        <v>0</v>
      </c>
      <c r="E30" s="328">
        <f t="shared" si="69"/>
        <v>0</v>
      </c>
      <c r="F30" s="328">
        <f t="shared" si="69"/>
        <v>0</v>
      </c>
      <c r="G30" s="328">
        <f t="shared" si="69"/>
        <v>0</v>
      </c>
      <c r="H30" s="328">
        <f t="shared" si="69"/>
        <v>0</v>
      </c>
      <c r="I30" s="328">
        <f t="shared" si="69"/>
        <v>0</v>
      </c>
      <c r="J30" s="328">
        <f t="shared" si="69"/>
        <v>0</v>
      </c>
      <c r="K30" s="328">
        <f t="shared" si="69"/>
        <v>0</v>
      </c>
      <c r="L30" s="328">
        <f t="shared" si="69"/>
        <v>0</v>
      </c>
      <c r="M30" s="328">
        <f t="shared" si="69"/>
        <v>0</v>
      </c>
      <c r="N30" s="328">
        <f t="shared" si="69"/>
        <v>0</v>
      </c>
      <c r="O30" s="328">
        <f t="shared" si="69"/>
        <v>0</v>
      </c>
      <c r="P30" s="328">
        <f t="shared" si="69"/>
        <v>0</v>
      </c>
      <c r="Q30" s="328">
        <f t="shared" si="69"/>
        <v>0</v>
      </c>
      <c r="R30" s="328">
        <f t="shared" si="69"/>
        <v>0</v>
      </c>
      <c r="S30" s="328">
        <f t="shared" si="69"/>
        <v>0</v>
      </c>
      <c r="T30" s="328">
        <f t="shared" si="69"/>
        <v>0</v>
      </c>
      <c r="U30" s="277"/>
      <c r="V30" s="277"/>
      <c r="W30" s="277"/>
      <c r="X30" s="194" t="e">
        <f t="shared" si="69"/>
        <v>#VALUE!</v>
      </c>
      <c r="Y30" s="194" t="e">
        <f t="shared" si="69"/>
        <v>#VALUE!</v>
      </c>
      <c r="Z30" s="194" t="e">
        <f t="shared" si="69"/>
        <v>#VALUE!</v>
      </c>
      <c r="AA30" s="194" t="e">
        <f t="shared" si="69"/>
        <v>#VALUE!</v>
      </c>
      <c r="AB30" s="194" t="e">
        <f t="shared" si="69"/>
        <v>#VALUE!</v>
      </c>
      <c r="AC30" s="194" t="e">
        <f t="shared" si="69"/>
        <v>#VALUE!</v>
      </c>
      <c r="AD30" s="194" t="e">
        <f t="shared" si="69"/>
        <v>#VALUE!</v>
      </c>
      <c r="AE30" s="194" t="e">
        <f t="shared" si="69"/>
        <v>#VALUE!</v>
      </c>
      <c r="AF30" s="194" t="e">
        <f t="shared" si="69"/>
        <v>#VALUE!</v>
      </c>
      <c r="AG30" s="194" t="e">
        <f t="shared" si="69"/>
        <v>#VALUE!</v>
      </c>
      <c r="AH30" s="194" t="e">
        <f t="shared" si="69"/>
        <v>#VALUE!</v>
      </c>
      <c r="AI30" s="194" t="e">
        <f t="shared" ref="AI30:AZ30" si="70">AI28</f>
        <v>#VALUE!</v>
      </c>
      <c r="AJ30" s="194" t="e">
        <f t="shared" si="70"/>
        <v>#VALUE!</v>
      </c>
      <c r="AK30" s="194" t="e">
        <f t="shared" si="70"/>
        <v>#VALUE!</v>
      </c>
      <c r="AL30" s="194" t="e">
        <f t="shared" si="70"/>
        <v>#VALUE!</v>
      </c>
      <c r="AM30" s="194" t="e">
        <f t="shared" si="70"/>
        <v>#VALUE!</v>
      </c>
      <c r="AN30" s="194" t="e">
        <f t="shared" si="70"/>
        <v>#VALUE!</v>
      </c>
      <c r="AO30" s="194" t="e">
        <f t="shared" si="70"/>
        <v>#VALUE!</v>
      </c>
      <c r="AP30" s="194">
        <f t="shared" si="70"/>
        <v>0</v>
      </c>
      <c r="AQ30" s="194">
        <f t="shared" si="70"/>
        <v>0</v>
      </c>
      <c r="AR30" s="194">
        <f t="shared" si="70"/>
        <v>0</v>
      </c>
      <c r="AS30" s="194">
        <f t="shared" si="70"/>
        <v>0</v>
      </c>
      <c r="AT30" s="194">
        <f t="shared" si="70"/>
        <v>0</v>
      </c>
      <c r="AU30" s="194">
        <f t="shared" si="70"/>
        <v>0</v>
      </c>
      <c r="AV30" s="194">
        <f t="shared" si="70"/>
        <v>0</v>
      </c>
      <c r="AW30" s="194">
        <f t="shared" si="70"/>
        <v>0</v>
      </c>
      <c r="AX30" s="194">
        <f t="shared" si="70"/>
        <v>0</v>
      </c>
      <c r="AY30" s="194">
        <f t="shared" si="70"/>
        <v>0</v>
      </c>
      <c r="AZ30" s="194">
        <f t="shared" si="70"/>
        <v>0</v>
      </c>
    </row>
    <row r="31" spans="2:58" ht="20" customHeight="1" outlineLevel="1" x14ac:dyDescent="0.25">
      <c r="B31" s="195" t="s">
        <v>96</v>
      </c>
      <c r="C31" s="196">
        <f>C30-C28</f>
        <v>0</v>
      </c>
      <c r="D31" s="196">
        <f t="shared" si="63"/>
        <v>0</v>
      </c>
      <c r="E31" s="196">
        <f t="shared" si="63"/>
        <v>0</v>
      </c>
      <c r="F31" s="197">
        <f t="shared" si="63"/>
        <v>0</v>
      </c>
      <c r="G31" s="197">
        <f t="shared" si="63"/>
        <v>0</v>
      </c>
      <c r="H31" s="197">
        <f t="shared" si="63"/>
        <v>0</v>
      </c>
      <c r="I31" s="197">
        <f t="shared" si="63"/>
        <v>0</v>
      </c>
      <c r="J31" s="197">
        <f t="shared" si="63"/>
        <v>0</v>
      </c>
      <c r="K31" s="197">
        <f t="shared" si="63"/>
        <v>0</v>
      </c>
      <c r="L31" s="197">
        <f t="shared" si="63"/>
        <v>0</v>
      </c>
      <c r="M31" s="197">
        <f>M30-M28</f>
        <v>0</v>
      </c>
      <c r="N31" s="197">
        <f t="shared" si="63"/>
        <v>0</v>
      </c>
      <c r="O31" s="197">
        <f t="shared" si="63"/>
        <v>0</v>
      </c>
      <c r="P31" s="197">
        <f t="shared" si="63"/>
        <v>0</v>
      </c>
      <c r="Q31" s="197">
        <f t="shared" si="63"/>
        <v>0</v>
      </c>
      <c r="R31" s="197">
        <f t="shared" si="63"/>
        <v>0</v>
      </c>
      <c r="S31" s="197">
        <f t="shared" si="63"/>
        <v>0</v>
      </c>
      <c r="T31" s="197">
        <f t="shared" si="63"/>
        <v>0</v>
      </c>
      <c r="U31" s="197" t="e">
        <f t="shared" si="63"/>
        <v>#VALUE!</v>
      </c>
      <c r="V31" s="197" t="e">
        <f t="shared" si="63"/>
        <v>#VALUE!</v>
      </c>
      <c r="W31" s="197" t="e">
        <f t="shared" si="63"/>
        <v>#VALUE!</v>
      </c>
      <c r="X31" s="197" t="e">
        <f t="shared" si="63"/>
        <v>#VALUE!</v>
      </c>
      <c r="Y31" s="197" t="e">
        <f t="shared" si="63"/>
        <v>#VALUE!</v>
      </c>
      <c r="Z31" s="197" t="e">
        <f t="shared" si="63"/>
        <v>#VALUE!</v>
      </c>
      <c r="AA31" s="197" t="e">
        <f t="shared" si="63"/>
        <v>#VALUE!</v>
      </c>
      <c r="AB31" s="197" t="e">
        <f t="shared" si="63"/>
        <v>#VALUE!</v>
      </c>
      <c r="AC31" s="197" t="e">
        <f t="shared" si="63"/>
        <v>#VALUE!</v>
      </c>
      <c r="AD31" s="197" t="e">
        <f t="shared" si="63"/>
        <v>#VALUE!</v>
      </c>
      <c r="AE31" s="197" t="e">
        <f t="shared" si="63"/>
        <v>#VALUE!</v>
      </c>
      <c r="AF31" s="197" t="e">
        <f t="shared" si="63"/>
        <v>#VALUE!</v>
      </c>
      <c r="AG31" s="197" t="e">
        <f t="shared" si="63"/>
        <v>#VALUE!</v>
      </c>
      <c r="AH31" s="197" t="e">
        <f t="shared" si="63"/>
        <v>#VALUE!</v>
      </c>
      <c r="AI31" s="197" t="e">
        <f t="shared" si="63"/>
        <v>#VALUE!</v>
      </c>
      <c r="AJ31" s="197" t="e">
        <f t="shared" si="63"/>
        <v>#VALUE!</v>
      </c>
      <c r="AK31" s="197" t="e">
        <f t="shared" si="63"/>
        <v>#VALUE!</v>
      </c>
      <c r="AL31" s="197" t="e">
        <f t="shared" si="63"/>
        <v>#VALUE!</v>
      </c>
      <c r="AM31" s="197" t="e">
        <f t="shared" si="63"/>
        <v>#VALUE!</v>
      </c>
      <c r="AN31" s="197" t="e">
        <f t="shared" si="63"/>
        <v>#VALUE!</v>
      </c>
      <c r="AO31" s="197" t="e">
        <f t="shared" si="63"/>
        <v>#VALUE!</v>
      </c>
      <c r="AP31" s="197">
        <f t="shared" si="63"/>
        <v>0</v>
      </c>
      <c r="AQ31" s="197">
        <f t="shared" si="63"/>
        <v>0</v>
      </c>
      <c r="AR31" s="197">
        <f t="shared" si="63"/>
        <v>0</v>
      </c>
      <c r="AS31" s="197">
        <f t="shared" si="63"/>
        <v>0</v>
      </c>
      <c r="AT31" s="197">
        <f t="shared" si="63"/>
        <v>0</v>
      </c>
      <c r="AU31" s="197">
        <f t="shared" si="63"/>
        <v>0</v>
      </c>
      <c r="AV31" s="197">
        <f t="shared" si="63"/>
        <v>0</v>
      </c>
      <c r="AW31" s="197">
        <f t="shared" si="63"/>
        <v>0</v>
      </c>
      <c r="AX31" s="197">
        <f t="shared" si="63"/>
        <v>0</v>
      </c>
      <c r="AY31" s="197">
        <f t="shared" si="63"/>
        <v>0</v>
      </c>
      <c r="AZ31" s="197">
        <f t="shared" si="63"/>
        <v>0</v>
      </c>
    </row>
    <row r="32" spans="2:58" ht="20" customHeight="1" outlineLevel="1" x14ac:dyDescent="0.25">
      <c r="B32" s="193" t="s">
        <v>103</v>
      </c>
      <c r="C32" s="328">
        <f t="shared" ref="C32:AH32" si="71">C30</f>
        <v>0</v>
      </c>
      <c r="D32" s="328">
        <f t="shared" si="71"/>
        <v>0</v>
      </c>
      <c r="E32" s="328">
        <f t="shared" si="71"/>
        <v>0</v>
      </c>
      <c r="F32" s="328">
        <f t="shared" si="71"/>
        <v>0</v>
      </c>
      <c r="G32" s="328">
        <f t="shared" si="71"/>
        <v>0</v>
      </c>
      <c r="H32" s="328">
        <f t="shared" si="71"/>
        <v>0</v>
      </c>
      <c r="I32" s="328">
        <f t="shared" si="71"/>
        <v>0</v>
      </c>
      <c r="J32" s="328">
        <f t="shared" si="71"/>
        <v>0</v>
      </c>
      <c r="K32" s="328">
        <f t="shared" si="71"/>
        <v>0</v>
      </c>
      <c r="L32" s="328">
        <f t="shared" si="71"/>
        <v>0</v>
      </c>
      <c r="M32" s="328">
        <f t="shared" si="71"/>
        <v>0</v>
      </c>
      <c r="N32" s="328">
        <f t="shared" si="71"/>
        <v>0</v>
      </c>
      <c r="O32" s="328">
        <f t="shared" si="71"/>
        <v>0</v>
      </c>
      <c r="P32" s="328">
        <f t="shared" si="71"/>
        <v>0</v>
      </c>
      <c r="Q32" s="328">
        <f t="shared" si="71"/>
        <v>0</v>
      </c>
      <c r="R32" s="328">
        <f t="shared" si="71"/>
        <v>0</v>
      </c>
      <c r="S32" s="328">
        <f t="shared" si="71"/>
        <v>0</v>
      </c>
      <c r="T32" s="328">
        <f t="shared" si="71"/>
        <v>0</v>
      </c>
      <c r="U32" s="328">
        <f t="shared" si="71"/>
        <v>0</v>
      </c>
      <c r="V32" s="328">
        <f t="shared" si="71"/>
        <v>0</v>
      </c>
      <c r="W32" s="328">
        <f t="shared" si="71"/>
        <v>0</v>
      </c>
      <c r="X32" s="277"/>
      <c r="Y32" s="277"/>
      <c r="Z32" s="277"/>
      <c r="AA32" s="194" t="e">
        <f t="shared" si="71"/>
        <v>#VALUE!</v>
      </c>
      <c r="AB32" s="194" t="e">
        <f t="shared" si="71"/>
        <v>#VALUE!</v>
      </c>
      <c r="AC32" s="194" t="e">
        <f t="shared" si="71"/>
        <v>#VALUE!</v>
      </c>
      <c r="AD32" s="194" t="e">
        <f t="shared" si="71"/>
        <v>#VALUE!</v>
      </c>
      <c r="AE32" s="194" t="e">
        <f t="shared" si="71"/>
        <v>#VALUE!</v>
      </c>
      <c r="AF32" s="194" t="e">
        <f t="shared" si="71"/>
        <v>#VALUE!</v>
      </c>
      <c r="AG32" s="194" t="e">
        <f t="shared" si="71"/>
        <v>#VALUE!</v>
      </c>
      <c r="AH32" s="194" t="e">
        <f t="shared" si="71"/>
        <v>#VALUE!</v>
      </c>
      <c r="AI32" s="194" t="e">
        <f t="shared" ref="AI32:AZ32" si="72">AI30</f>
        <v>#VALUE!</v>
      </c>
      <c r="AJ32" s="194" t="e">
        <f t="shared" si="72"/>
        <v>#VALUE!</v>
      </c>
      <c r="AK32" s="194" t="e">
        <f t="shared" si="72"/>
        <v>#VALUE!</v>
      </c>
      <c r="AL32" s="194" t="e">
        <f t="shared" si="72"/>
        <v>#VALUE!</v>
      </c>
      <c r="AM32" s="194" t="e">
        <f t="shared" si="72"/>
        <v>#VALUE!</v>
      </c>
      <c r="AN32" s="194" t="e">
        <f t="shared" si="72"/>
        <v>#VALUE!</v>
      </c>
      <c r="AO32" s="194" t="e">
        <f t="shared" si="72"/>
        <v>#VALUE!</v>
      </c>
      <c r="AP32" s="194">
        <f t="shared" si="72"/>
        <v>0</v>
      </c>
      <c r="AQ32" s="194">
        <f t="shared" si="72"/>
        <v>0</v>
      </c>
      <c r="AR32" s="194">
        <f t="shared" si="72"/>
        <v>0</v>
      </c>
      <c r="AS32" s="194">
        <f t="shared" si="72"/>
        <v>0</v>
      </c>
      <c r="AT32" s="194">
        <f t="shared" si="72"/>
        <v>0</v>
      </c>
      <c r="AU32" s="194">
        <f t="shared" si="72"/>
        <v>0</v>
      </c>
      <c r="AV32" s="194">
        <f t="shared" si="72"/>
        <v>0</v>
      </c>
      <c r="AW32" s="194">
        <f t="shared" si="72"/>
        <v>0</v>
      </c>
      <c r="AX32" s="194">
        <f t="shared" si="72"/>
        <v>0</v>
      </c>
      <c r="AY32" s="194">
        <f t="shared" si="72"/>
        <v>0</v>
      </c>
      <c r="AZ32" s="194">
        <f t="shared" si="72"/>
        <v>0</v>
      </c>
    </row>
    <row r="33" spans="2:52" ht="20" customHeight="1" outlineLevel="1" x14ac:dyDescent="0.25">
      <c r="B33" s="195" t="s">
        <v>96</v>
      </c>
      <c r="C33" s="196">
        <f>C32-C30</f>
        <v>0</v>
      </c>
      <c r="D33" s="196">
        <f t="shared" si="63"/>
        <v>0</v>
      </c>
      <c r="E33" s="196">
        <f t="shared" si="63"/>
        <v>0</v>
      </c>
      <c r="F33" s="197">
        <f t="shared" si="63"/>
        <v>0</v>
      </c>
      <c r="G33" s="197">
        <f t="shared" si="63"/>
        <v>0</v>
      </c>
      <c r="H33" s="197">
        <f t="shared" si="63"/>
        <v>0</v>
      </c>
      <c r="I33" s="197">
        <f t="shared" si="63"/>
        <v>0</v>
      </c>
      <c r="J33" s="197">
        <f t="shared" si="63"/>
        <v>0</v>
      </c>
      <c r="K33" s="197">
        <f t="shared" si="63"/>
        <v>0</v>
      </c>
      <c r="L33" s="197">
        <f t="shared" si="63"/>
        <v>0</v>
      </c>
      <c r="M33" s="197">
        <f t="shared" si="63"/>
        <v>0</v>
      </c>
      <c r="N33" s="197">
        <f t="shared" ref="N33:AZ45" si="73">N32-N30</f>
        <v>0</v>
      </c>
      <c r="O33" s="197">
        <f t="shared" si="73"/>
        <v>0</v>
      </c>
      <c r="P33" s="197">
        <f t="shared" si="73"/>
        <v>0</v>
      </c>
      <c r="Q33" s="197">
        <f t="shared" si="73"/>
        <v>0</v>
      </c>
      <c r="R33" s="197">
        <f t="shared" si="73"/>
        <v>0</v>
      </c>
      <c r="S33" s="197">
        <f t="shared" si="73"/>
        <v>0</v>
      </c>
      <c r="T33" s="197">
        <f t="shared" si="73"/>
        <v>0</v>
      </c>
      <c r="U33" s="197">
        <f t="shared" si="73"/>
        <v>0</v>
      </c>
      <c r="V33" s="197">
        <f t="shared" si="73"/>
        <v>0</v>
      </c>
      <c r="W33" s="197">
        <f t="shared" si="73"/>
        <v>0</v>
      </c>
      <c r="X33" s="197" t="e">
        <f t="shared" si="73"/>
        <v>#VALUE!</v>
      </c>
      <c r="Y33" s="197" t="e">
        <f t="shared" si="73"/>
        <v>#VALUE!</v>
      </c>
      <c r="Z33" s="197" t="e">
        <f t="shared" si="73"/>
        <v>#VALUE!</v>
      </c>
      <c r="AA33" s="197" t="e">
        <f t="shared" si="73"/>
        <v>#VALUE!</v>
      </c>
      <c r="AB33" s="197" t="e">
        <f t="shared" si="73"/>
        <v>#VALUE!</v>
      </c>
      <c r="AC33" s="197" t="e">
        <f t="shared" si="73"/>
        <v>#VALUE!</v>
      </c>
      <c r="AD33" s="197" t="e">
        <f t="shared" si="73"/>
        <v>#VALUE!</v>
      </c>
      <c r="AE33" s="197" t="e">
        <f t="shared" si="73"/>
        <v>#VALUE!</v>
      </c>
      <c r="AF33" s="197" t="e">
        <f t="shared" si="73"/>
        <v>#VALUE!</v>
      </c>
      <c r="AG33" s="197" t="e">
        <f t="shared" si="73"/>
        <v>#VALUE!</v>
      </c>
      <c r="AH33" s="197" t="e">
        <f t="shared" si="73"/>
        <v>#VALUE!</v>
      </c>
      <c r="AI33" s="197" t="e">
        <f t="shared" si="73"/>
        <v>#VALUE!</v>
      </c>
      <c r="AJ33" s="197" t="e">
        <f t="shared" si="73"/>
        <v>#VALUE!</v>
      </c>
      <c r="AK33" s="197" t="e">
        <f t="shared" si="73"/>
        <v>#VALUE!</v>
      </c>
      <c r="AL33" s="197" t="e">
        <f t="shared" si="73"/>
        <v>#VALUE!</v>
      </c>
      <c r="AM33" s="197" t="e">
        <f t="shared" si="73"/>
        <v>#VALUE!</v>
      </c>
      <c r="AN33" s="197" t="e">
        <f t="shared" si="73"/>
        <v>#VALUE!</v>
      </c>
      <c r="AO33" s="197" t="e">
        <f t="shared" si="73"/>
        <v>#VALUE!</v>
      </c>
      <c r="AP33" s="197">
        <f t="shared" si="73"/>
        <v>0</v>
      </c>
      <c r="AQ33" s="197">
        <f t="shared" si="73"/>
        <v>0</v>
      </c>
      <c r="AR33" s="197">
        <f t="shared" si="73"/>
        <v>0</v>
      </c>
      <c r="AS33" s="197">
        <f t="shared" si="73"/>
        <v>0</v>
      </c>
      <c r="AT33" s="197">
        <f t="shared" si="73"/>
        <v>0</v>
      </c>
      <c r="AU33" s="197">
        <f t="shared" si="73"/>
        <v>0</v>
      </c>
      <c r="AV33" s="197">
        <f t="shared" si="73"/>
        <v>0</v>
      </c>
      <c r="AW33" s="197">
        <f t="shared" si="73"/>
        <v>0</v>
      </c>
      <c r="AX33" s="197">
        <f t="shared" si="73"/>
        <v>0</v>
      </c>
      <c r="AY33" s="197">
        <f t="shared" si="73"/>
        <v>0</v>
      </c>
      <c r="AZ33" s="197">
        <f t="shared" si="73"/>
        <v>0</v>
      </c>
    </row>
    <row r="34" spans="2:52" ht="20" customHeight="1" outlineLevel="1" x14ac:dyDescent="0.25">
      <c r="B34" s="193" t="s">
        <v>104</v>
      </c>
      <c r="C34" s="328">
        <f t="shared" ref="C34:AH34" si="74">C32</f>
        <v>0</v>
      </c>
      <c r="D34" s="328">
        <f t="shared" si="74"/>
        <v>0</v>
      </c>
      <c r="E34" s="328">
        <f t="shared" si="74"/>
        <v>0</v>
      </c>
      <c r="F34" s="328">
        <f t="shared" si="74"/>
        <v>0</v>
      </c>
      <c r="G34" s="328">
        <f t="shared" si="74"/>
        <v>0</v>
      </c>
      <c r="H34" s="328">
        <f t="shared" si="74"/>
        <v>0</v>
      </c>
      <c r="I34" s="328">
        <f t="shared" si="74"/>
        <v>0</v>
      </c>
      <c r="J34" s="328">
        <f t="shared" si="74"/>
        <v>0</v>
      </c>
      <c r="K34" s="328">
        <f t="shared" si="74"/>
        <v>0</v>
      </c>
      <c r="L34" s="328">
        <f t="shared" si="74"/>
        <v>0</v>
      </c>
      <c r="M34" s="328">
        <f t="shared" si="74"/>
        <v>0</v>
      </c>
      <c r="N34" s="328">
        <f t="shared" si="74"/>
        <v>0</v>
      </c>
      <c r="O34" s="328">
        <f t="shared" si="74"/>
        <v>0</v>
      </c>
      <c r="P34" s="328">
        <f t="shared" si="74"/>
        <v>0</v>
      </c>
      <c r="Q34" s="328">
        <f t="shared" si="74"/>
        <v>0</v>
      </c>
      <c r="R34" s="328">
        <f t="shared" si="74"/>
        <v>0</v>
      </c>
      <c r="S34" s="328">
        <f t="shared" si="74"/>
        <v>0</v>
      </c>
      <c r="T34" s="328">
        <f t="shared" si="74"/>
        <v>0</v>
      </c>
      <c r="U34" s="328">
        <f t="shared" si="74"/>
        <v>0</v>
      </c>
      <c r="V34" s="328">
        <f t="shared" si="74"/>
        <v>0</v>
      </c>
      <c r="W34" s="328">
        <f t="shared" si="74"/>
        <v>0</v>
      </c>
      <c r="X34" s="328">
        <f t="shared" si="74"/>
        <v>0</v>
      </c>
      <c r="Y34" s="328">
        <f t="shared" si="74"/>
        <v>0</v>
      </c>
      <c r="Z34" s="328">
        <f t="shared" si="74"/>
        <v>0</v>
      </c>
      <c r="AA34" s="277"/>
      <c r="AB34" s="277"/>
      <c r="AC34" s="277"/>
      <c r="AD34" s="194" t="e">
        <f t="shared" si="74"/>
        <v>#VALUE!</v>
      </c>
      <c r="AE34" s="194" t="e">
        <f t="shared" si="74"/>
        <v>#VALUE!</v>
      </c>
      <c r="AF34" s="194" t="e">
        <f t="shared" si="74"/>
        <v>#VALUE!</v>
      </c>
      <c r="AG34" s="194" t="e">
        <f t="shared" si="74"/>
        <v>#VALUE!</v>
      </c>
      <c r="AH34" s="194" t="e">
        <f t="shared" si="74"/>
        <v>#VALUE!</v>
      </c>
      <c r="AI34" s="194" t="e">
        <f t="shared" ref="AI34:AZ34" si="75">AI32</f>
        <v>#VALUE!</v>
      </c>
      <c r="AJ34" s="194" t="e">
        <f t="shared" si="75"/>
        <v>#VALUE!</v>
      </c>
      <c r="AK34" s="194" t="e">
        <f t="shared" si="75"/>
        <v>#VALUE!</v>
      </c>
      <c r="AL34" s="194" t="e">
        <f t="shared" si="75"/>
        <v>#VALUE!</v>
      </c>
      <c r="AM34" s="194" t="e">
        <f t="shared" si="75"/>
        <v>#VALUE!</v>
      </c>
      <c r="AN34" s="194" t="e">
        <f t="shared" si="75"/>
        <v>#VALUE!</v>
      </c>
      <c r="AO34" s="194" t="e">
        <f t="shared" si="75"/>
        <v>#VALUE!</v>
      </c>
      <c r="AP34" s="194">
        <f t="shared" si="75"/>
        <v>0</v>
      </c>
      <c r="AQ34" s="194">
        <f t="shared" si="75"/>
        <v>0</v>
      </c>
      <c r="AR34" s="194">
        <f t="shared" si="75"/>
        <v>0</v>
      </c>
      <c r="AS34" s="194">
        <f t="shared" si="75"/>
        <v>0</v>
      </c>
      <c r="AT34" s="194">
        <f t="shared" si="75"/>
        <v>0</v>
      </c>
      <c r="AU34" s="194">
        <f t="shared" si="75"/>
        <v>0</v>
      </c>
      <c r="AV34" s="194">
        <f t="shared" si="75"/>
        <v>0</v>
      </c>
      <c r="AW34" s="194">
        <f t="shared" si="75"/>
        <v>0</v>
      </c>
      <c r="AX34" s="194">
        <f t="shared" si="75"/>
        <v>0</v>
      </c>
      <c r="AY34" s="194">
        <f t="shared" si="75"/>
        <v>0</v>
      </c>
      <c r="AZ34" s="194">
        <f t="shared" si="75"/>
        <v>0</v>
      </c>
    </row>
    <row r="35" spans="2:52" ht="20" customHeight="1" outlineLevel="1" x14ac:dyDescent="0.25">
      <c r="B35" s="195" t="s">
        <v>96</v>
      </c>
      <c r="C35" s="196">
        <f>C34-C32</f>
        <v>0</v>
      </c>
      <c r="D35" s="196">
        <f t="shared" si="63"/>
        <v>0</v>
      </c>
      <c r="E35" s="196">
        <f t="shared" si="63"/>
        <v>0</v>
      </c>
      <c r="F35" s="197">
        <f t="shared" si="63"/>
        <v>0</v>
      </c>
      <c r="G35" s="197">
        <f t="shared" si="63"/>
        <v>0</v>
      </c>
      <c r="H35" s="197">
        <f t="shared" si="63"/>
        <v>0</v>
      </c>
      <c r="I35" s="197">
        <f t="shared" si="63"/>
        <v>0</v>
      </c>
      <c r="J35" s="197">
        <f t="shared" si="63"/>
        <v>0</v>
      </c>
      <c r="K35" s="197">
        <f t="shared" si="63"/>
        <v>0</v>
      </c>
      <c r="L35" s="197">
        <f t="shared" si="63"/>
        <v>0</v>
      </c>
      <c r="M35" s="197">
        <f t="shared" si="63"/>
        <v>0</v>
      </c>
      <c r="N35" s="197">
        <f t="shared" si="73"/>
        <v>0</v>
      </c>
      <c r="O35" s="197">
        <f t="shared" si="73"/>
        <v>0</v>
      </c>
      <c r="P35" s="197">
        <f t="shared" si="73"/>
        <v>0</v>
      </c>
      <c r="Q35" s="197">
        <f t="shared" si="73"/>
        <v>0</v>
      </c>
      <c r="R35" s="197">
        <f t="shared" si="73"/>
        <v>0</v>
      </c>
      <c r="S35" s="197">
        <f t="shared" si="73"/>
        <v>0</v>
      </c>
      <c r="T35" s="197">
        <f t="shared" si="73"/>
        <v>0</v>
      </c>
      <c r="U35" s="197">
        <f t="shared" si="73"/>
        <v>0</v>
      </c>
      <c r="V35" s="197">
        <f t="shared" si="73"/>
        <v>0</v>
      </c>
      <c r="W35" s="197">
        <f t="shared" si="73"/>
        <v>0</v>
      </c>
      <c r="X35" s="197">
        <f t="shared" si="73"/>
        <v>0</v>
      </c>
      <c r="Y35" s="197">
        <f t="shared" si="73"/>
        <v>0</v>
      </c>
      <c r="Z35" s="197">
        <f t="shared" si="73"/>
        <v>0</v>
      </c>
      <c r="AA35" s="197" t="e">
        <f t="shared" si="73"/>
        <v>#VALUE!</v>
      </c>
      <c r="AB35" s="197" t="e">
        <f t="shared" si="73"/>
        <v>#VALUE!</v>
      </c>
      <c r="AC35" s="197" t="e">
        <f t="shared" si="73"/>
        <v>#VALUE!</v>
      </c>
      <c r="AD35" s="197" t="e">
        <f t="shared" si="73"/>
        <v>#VALUE!</v>
      </c>
      <c r="AE35" s="197" t="e">
        <f t="shared" si="73"/>
        <v>#VALUE!</v>
      </c>
      <c r="AF35" s="197" t="e">
        <f t="shared" si="73"/>
        <v>#VALUE!</v>
      </c>
      <c r="AG35" s="197" t="e">
        <f t="shared" si="73"/>
        <v>#VALUE!</v>
      </c>
      <c r="AH35" s="197" t="e">
        <f t="shared" si="73"/>
        <v>#VALUE!</v>
      </c>
      <c r="AI35" s="197" t="e">
        <f t="shared" si="73"/>
        <v>#VALUE!</v>
      </c>
      <c r="AJ35" s="197" t="e">
        <f t="shared" si="73"/>
        <v>#VALUE!</v>
      </c>
      <c r="AK35" s="197" t="e">
        <f t="shared" si="73"/>
        <v>#VALUE!</v>
      </c>
      <c r="AL35" s="197" t="e">
        <f t="shared" si="73"/>
        <v>#VALUE!</v>
      </c>
      <c r="AM35" s="197" t="e">
        <f t="shared" si="73"/>
        <v>#VALUE!</v>
      </c>
      <c r="AN35" s="197" t="e">
        <f t="shared" si="73"/>
        <v>#VALUE!</v>
      </c>
      <c r="AO35" s="197" t="e">
        <f t="shared" si="73"/>
        <v>#VALUE!</v>
      </c>
      <c r="AP35" s="197">
        <f t="shared" si="73"/>
        <v>0</v>
      </c>
      <c r="AQ35" s="197">
        <f t="shared" si="73"/>
        <v>0</v>
      </c>
      <c r="AR35" s="197">
        <f t="shared" si="73"/>
        <v>0</v>
      </c>
      <c r="AS35" s="197">
        <f t="shared" si="73"/>
        <v>0</v>
      </c>
      <c r="AT35" s="197">
        <f t="shared" si="73"/>
        <v>0</v>
      </c>
      <c r="AU35" s="197">
        <f t="shared" si="73"/>
        <v>0</v>
      </c>
      <c r="AV35" s="197">
        <f t="shared" si="73"/>
        <v>0</v>
      </c>
      <c r="AW35" s="197">
        <f t="shared" si="73"/>
        <v>0</v>
      </c>
      <c r="AX35" s="197">
        <f t="shared" si="73"/>
        <v>0</v>
      </c>
      <c r="AY35" s="197">
        <f t="shared" si="73"/>
        <v>0</v>
      </c>
      <c r="AZ35" s="197">
        <f t="shared" si="73"/>
        <v>0</v>
      </c>
    </row>
    <row r="36" spans="2:52" ht="20" customHeight="1" outlineLevel="1" x14ac:dyDescent="0.25">
      <c r="B36" s="193" t="s">
        <v>105</v>
      </c>
      <c r="C36" s="328">
        <f t="shared" ref="C36:AH36" si="76">C34</f>
        <v>0</v>
      </c>
      <c r="D36" s="328">
        <f t="shared" si="76"/>
        <v>0</v>
      </c>
      <c r="E36" s="328">
        <f t="shared" si="76"/>
        <v>0</v>
      </c>
      <c r="F36" s="328">
        <f t="shared" si="76"/>
        <v>0</v>
      </c>
      <c r="G36" s="328">
        <f t="shared" si="76"/>
        <v>0</v>
      </c>
      <c r="H36" s="328">
        <f t="shared" si="76"/>
        <v>0</v>
      </c>
      <c r="I36" s="328">
        <f t="shared" si="76"/>
        <v>0</v>
      </c>
      <c r="J36" s="328">
        <f t="shared" si="76"/>
        <v>0</v>
      </c>
      <c r="K36" s="328">
        <f t="shared" si="76"/>
        <v>0</v>
      </c>
      <c r="L36" s="328">
        <f t="shared" si="76"/>
        <v>0</v>
      </c>
      <c r="M36" s="328">
        <f t="shared" si="76"/>
        <v>0</v>
      </c>
      <c r="N36" s="328">
        <f t="shared" si="76"/>
        <v>0</v>
      </c>
      <c r="O36" s="328">
        <f t="shared" si="76"/>
        <v>0</v>
      </c>
      <c r="P36" s="328">
        <f t="shared" si="76"/>
        <v>0</v>
      </c>
      <c r="Q36" s="328">
        <f t="shared" si="76"/>
        <v>0</v>
      </c>
      <c r="R36" s="328">
        <f t="shared" si="76"/>
        <v>0</v>
      </c>
      <c r="S36" s="328">
        <f t="shared" si="76"/>
        <v>0</v>
      </c>
      <c r="T36" s="328">
        <f t="shared" si="76"/>
        <v>0</v>
      </c>
      <c r="U36" s="328">
        <f t="shared" si="76"/>
        <v>0</v>
      </c>
      <c r="V36" s="328">
        <f t="shared" si="76"/>
        <v>0</v>
      </c>
      <c r="W36" s="328">
        <f t="shared" si="76"/>
        <v>0</v>
      </c>
      <c r="X36" s="328">
        <f t="shared" si="76"/>
        <v>0</v>
      </c>
      <c r="Y36" s="328">
        <f t="shared" si="76"/>
        <v>0</v>
      </c>
      <c r="Z36" s="328">
        <f t="shared" si="76"/>
        <v>0</v>
      </c>
      <c r="AA36" s="328">
        <f t="shared" si="76"/>
        <v>0</v>
      </c>
      <c r="AB36" s="328">
        <f t="shared" si="76"/>
        <v>0</v>
      </c>
      <c r="AC36" s="328">
        <f t="shared" si="76"/>
        <v>0</v>
      </c>
      <c r="AD36" s="277"/>
      <c r="AE36" s="277"/>
      <c r="AF36" s="277"/>
      <c r="AG36" s="194" t="e">
        <f t="shared" si="76"/>
        <v>#VALUE!</v>
      </c>
      <c r="AH36" s="194" t="e">
        <f t="shared" si="76"/>
        <v>#VALUE!</v>
      </c>
      <c r="AI36" s="194" t="e">
        <f t="shared" ref="AI36:AZ36" si="77">AI34</f>
        <v>#VALUE!</v>
      </c>
      <c r="AJ36" s="194" t="e">
        <f t="shared" si="77"/>
        <v>#VALUE!</v>
      </c>
      <c r="AK36" s="194" t="e">
        <f t="shared" si="77"/>
        <v>#VALUE!</v>
      </c>
      <c r="AL36" s="194" t="e">
        <f t="shared" si="77"/>
        <v>#VALUE!</v>
      </c>
      <c r="AM36" s="194" t="e">
        <f t="shared" si="77"/>
        <v>#VALUE!</v>
      </c>
      <c r="AN36" s="194" t="e">
        <f t="shared" si="77"/>
        <v>#VALUE!</v>
      </c>
      <c r="AO36" s="194" t="e">
        <f t="shared" si="77"/>
        <v>#VALUE!</v>
      </c>
      <c r="AP36" s="194">
        <f t="shared" si="77"/>
        <v>0</v>
      </c>
      <c r="AQ36" s="194">
        <f t="shared" si="77"/>
        <v>0</v>
      </c>
      <c r="AR36" s="194">
        <f t="shared" si="77"/>
        <v>0</v>
      </c>
      <c r="AS36" s="194">
        <f t="shared" si="77"/>
        <v>0</v>
      </c>
      <c r="AT36" s="194">
        <f t="shared" si="77"/>
        <v>0</v>
      </c>
      <c r="AU36" s="194">
        <f t="shared" si="77"/>
        <v>0</v>
      </c>
      <c r="AV36" s="194">
        <f t="shared" si="77"/>
        <v>0</v>
      </c>
      <c r="AW36" s="194">
        <f t="shared" si="77"/>
        <v>0</v>
      </c>
      <c r="AX36" s="194">
        <f t="shared" si="77"/>
        <v>0</v>
      </c>
      <c r="AY36" s="194">
        <f t="shared" si="77"/>
        <v>0</v>
      </c>
      <c r="AZ36" s="194">
        <f t="shared" si="77"/>
        <v>0</v>
      </c>
    </row>
    <row r="37" spans="2:52" ht="20" customHeight="1" outlineLevel="1" x14ac:dyDescent="0.25">
      <c r="B37" s="195" t="s">
        <v>96</v>
      </c>
      <c r="C37" s="196">
        <f>C36-C34</f>
        <v>0</v>
      </c>
      <c r="D37" s="196">
        <f t="shared" si="63"/>
        <v>0</v>
      </c>
      <c r="E37" s="196">
        <f t="shared" si="63"/>
        <v>0</v>
      </c>
      <c r="F37" s="197">
        <f t="shared" si="63"/>
        <v>0</v>
      </c>
      <c r="G37" s="197">
        <f t="shared" si="63"/>
        <v>0</v>
      </c>
      <c r="H37" s="197">
        <f t="shared" si="63"/>
        <v>0</v>
      </c>
      <c r="I37" s="197">
        <f t="shared" si="63"/>
        <v>0</v>
      </c>
      <c r="J37" s="197">
        <f t="shared" si="63"/>
        <v>0</v>
      </c>
      <c r="K37" s="197">
        <f t="shared" si="63"/>
        <v>0</v>
      </c>
      <c r="L37" s="197">
        <f t="shared" si="63"/>
        <v>0</v>
      </c>
      <c r="M37" s="197">
        <f t="shared" si="63"/>
        <v>0</v>
      </c>
      <c r="N37" s="197">
        <f t="shared" si="73"/>
        <v>0</v>
      </c>
      <c r="O37" s="197">
        <f t="shared" si="73"/>
        <v>0</v>
      </c>
      <c r="P37" s="197">
        <f t="shared" si="73"/>
        <v>0</v>
      </c>
      <c r="Q37" s="197">
        <f t="shared" si="73"/>
        <v>0</v>
      </c>
      <c r="R37" s="197">
        <f t="shared" si="73"/>
        <v>0</v>
      </c>
      <c r="S37" s="197">
        <f t="shared" si="73"/>
        <v>0</v>
      </c>
      <c r="T37" s="197">
        <f t="shared" si="73"/>
        <v>0</v>
      </c>
      <c r="U37" s="197">
        <f t="shared" si="73"/>
        <v>0</v>
      </c>
      <c r="V37" s="197">
        <f t="shared" si="73"/>
        <v>0</v>
      </c>
      <c r="W37" s="197">
        <f t="shared" si="73"/>
        <v>0</v>
      </c>
      <c r="X37" s="197">
        <f t="shared" si="73"/>
        <v>0</v>
      </c>
      <c r="Y37" s="197">
        <f t="shared" si="73"/>
        <v>0</v>
      </c>
      <c r="Z37" s="197">
        <f t="shared" si="73"/>
        <v>0</v>
      </c>
      <c r="AA37" s="197">
        <f t="shared" si="73"/>
        <v>0</v>
      </c>
      <c r="AB37" s="197">
        <f t="shared" si="73"/>
        <v>0</v>
      </c>
      <c r="AC37" s="197">
        <f t="shared" si="73"/>
        <v>0</v>
      </c>
      <c r="AD37" s="197" t="e">
        <f t="shared" si="73"/>
        <v>#VALUE!</v>
      </c>
      <c r="AE37" s="197" t="e">
        <f t="shared" si="73"/>
        <v>#VALUE!</v>
      </c>
      <c r="AF37" s="197" t="e">
        <f t="shared" si="73"/>
        <v>#VALUE!</v>
      </c>
      <c r="AG37" s="197" t="e">
        <f t="shared" si="73"/>
        <v>#VALUE!</v>
      </c>
      <c r="AH37" s="197" t="e">
        <f t="shared" si="73"/>
        <v>#VALUE!</v>
      </c>
      <c r="AI37" s="197" t="e">
        <f t="shared" si="73"/>
        <v>#VALUE!</v>
      </c>
      <c r="AJ37" s="197" t="e">
        <f t="shared" si="73"/>
        <v>#VALUE!</v>
      </c>
      <c r="AK37" s="197" t="e">
        <f t="shared" si="73"/>
        <v>#VALUE!</v>
      </c>
      <c r="AL37" s="197" t="e">
        <f t="shared" si="73"/>
        <v>#VALUE!</v>
      </c>
      <c r="AM37" s="197" t="e">
        <f t="shared" si="73"/>
        <v>#VALUE!</v>
      </c>
      <c r="AN37" s="197" t="e">
        <f t="shared" si="73"/>
        <v>#VALUE!</v>
      </c>
      <c r="AO37" s="197" t="e">
        <f t="shared" si="73"/>
        <v>#VALUE!</v>
      </c>
      <c r="AP37" s="197">
        <f t="shared" si="73"/>
        <v>0</v>
      </c>
      <c r="AQ37" s="197">
        <f t="shared" si="73"/>
        <v>0</v>
      </c>
      <c r="AR37" s="197">
        <f t="shared" si="73"/>
        <v>0</v>
      </c>
      <c r="AS37" s="197">
        <f t="shared" si="73"/>
        <v>0</v>
      </c>
      <c r="AT37" s="197">
        <f t="shared" si="73"/>
        <v>0</v>
      </c>
      <c r="AU37" s="197">
        <f t="shared" si="73"/>
        <v>0</v>
      </c>
      <c r="AV37" s="197">
        <f t="shared" si="73"/>
        <v>0</v>
      </c>
      <c r="AW37" s="197">
        <f t="shared" si="73"/>
        <v>0</v>
      </c>
      <c r="AX37" s="197">
        <f t="shared" si="73"/>
        <v>0</v>
      </c>
      <c r="AY37" s="197">
        <f t="shared" si="73"/>
        <v>0</v>
      </c>
      <c r="AZ37" s="197">
        <f t="shared" si="73"/>
        <v>0</v>
      </c>
    </row>
    <row r="38" spans="2:52" ht="20" customHeight="1" outlineLevel="1" x14ac:dyDescent="0.25">
      <c r="B38" s="193" t="s">
        <v>106</v>
      </c>
      <c r="C38" s="328">
        <f t="shared" ref="C38:AF38" si="78">C36</f>
        <v>0</v>
      </c>
      <c r="D38" s="328">
        <f t="shared" si="78"/>
        <v>0</v>
      </c>
      <c r="E38" s="328">
        <f t="shared" si="78"/>
        <v>0</v>
      </c>
      <c r="F38" s="328">
        <f t="shared" si="78"/>
        <v>0</v>
      </c>
      <c r="G38" s="328">
        <f t="shared" si="78"/>
        <v>0</v>
      </c>
      <c r="H38" s="328">
        <f t="shared" si="78"/>
        <v>0</v>
      </c>
      <c r="I38" s="328">
        <f t="shared" si="78"/>
        <v>0</v>
      </c>
      <c r="J38" s="328">
        <f t="shared" si="78"/>
        <v>0</v>
      </c>
      <c r="K38" s="328">
        <f t="shared" si="78"/>
        <v>0</v>
      </c>
      <c r="L38" s="328">
        <f t="shared" si="78"/>
        <v>0</v>
      </c>
      <c r="M38" s="328">
        <f t="shared" si="78"/>
        <v>0</v>
      </c>
      <c r="N38" s="328">
        <f t="shared" si="78"/>
        <v>0</v>
      </c>
      <c r="O38" s="328">
        <f t="shared" si="78"/>
        <v>0</v>
      </c>
      <c r="P38" s="328">
        <f t="shared" si="78"/>
        <v>0</v>
      </c>
      <c r="Q38" s="328">
        <f t="shared" si="78"/>
        <v>0</v>
      </c>
      <c r="R38" s="328">
        <f t="shared" si="78"/>
        <v>0</v>
      </c>
      <c r="S38" s="328">
        <f t="shared" si="78"/>
        <v>0</v>
      </c>
      <c r="T38" s="328">
        <f t="shared" si="78"/>
        <v>0</v>
      </c>
      <c r="U38" s="328">
        <f t="shared" si="78"/>
        <v>0</v>
      </c>
      <c r="V38" s="328">
        <f t="shared" si="78"/>
        <v>0</v>
      </c>
      <c r="W38" s="328">
        <f t="shared" si="78"/>
        <v>0</v>
      </c>
      <c r="X38" s="328">
        <f t="shared" si="78"/>
        <v>0</v>
      </c>
      <c r="Y38" s="328">
        <f t="shared" si="78"/>
        <v>0</v>
      </c>
      <c r="Z38" s="328">
        <f t="shared" si="78"/>
        <v>0</v>
      </c>
      <c r="AA38" s="328">
        <f t="shared" si="78"/>
        <v>0</v>
      </c>
      <c r="AB38" s="328">
        <f t="shared" si="78"/>
        <v>0</v>
      </c>
      <c r="AC38" s="328">
        <f t="shared" si="78"/>
        <v>0</v>
      </c>
      <c r="AD38" s="328">
        <f t="shared" si="78"/>
        <v>0</v>
      </c>
      <c r="AE38" s="328">
        <f t="shared" si="78"/>
        <v>0</v>
      </c>
      <c r="AF38" s="328">
        <f t="shared" si="78"/>
        <v>0</v>
      </c>
      <c r="AG38" s="277"/>
      <c r="AH38" s="277"/>
      <c r="AI38" s="277"/>
      <c r="AJ38" s="194" t="e">
        <f t="shared" ref="AJ38:AZ38" si="79">AJ36</f>
        <v>#VALUE!</v>
      </c>
      <c r="AK38" s="194" t="e">
        <f t="shared" si="79"/>
        <v>#VALUE!</v>
      </c>
      <c r="AL38" s="194" t="e">
        <f t="shared" si="79"/>
        <v>#VALUE!</v>
      </c>
      <c r="AM38" s="194" t="e">
        <f t="shared" si="79"/>
        <v>#VALUE!</v>
      </c>
      <c r="AN38" s="194" t="e">
        <f t="shared" si="79"/>
        <v>#VALUE!</v>
      </c>
      <c r="AO38" s="194" t="e">
        <f t="shared" si="79"/>
        <v>#VALUE!</v>
      </c>
      <c r="AP38" s="194">
        <f t="shared" si="79"/>
        <v>0</v>
      </c>
      <c r="AQ38" s="194">
        <f t="shared" si="79"/>
        <v>0</v>
      </c>
      <c r="AR38" s="194">
        <f t="shared" si="79"/>
        <v>0</v>
      </c>
      <c r="AS38" s="194">
        <f t="shared" si="79"/>
        <v>0</v>
      </c>
      <c r="AT38" s="194">
        <f t="shared" si="79"/>
        <v>0</v>
      </c>
      <c r="AU38" s="194">
        <f t="shared" si="79"/>
        <v>0</v>
      </c>
      <c r="AV38" s="194">
        <f t="shared" si="79"/>
        <v>0</v>
      </c>
      <c r="AW38" s="194">
        <f t="shared" si="79"/>
        <v>0</v>
      </c>
      <c r="AX38" s="194">
        <f t="shared" si="79"/>
        <v>0</v>
      </c>
      <c r="AY38" s="194">
        <f t="shared" si="79"/>
        <v>0</v>
      </c>
      <c r="AZ38" s="194">
        <f t="shared" si="79"/>
        <v>0</v>
      </c>
    </row>
    <row r="39" spans="2:52" ht="20" customHeight="1" outlineLevel="1" x14ac:dyDescent="0.25">
      <c r="B39" s="195" t="s">
        <v>96</v>
      </c>
      <c r="C39" s="196">
        <f>C38-C36</f>
        <v>0</v>
      </c>
      <c r="D39" s="196">
        <f t="shared" si="63"/>
        <v>0</v>
      </c>
      <c r="E39" s="196">
        <f t="shared" si="63"/>
        <v>0</v>
      </c>
      <c r="F39" s="197">
        <f t="shared" si="63"/>
        <v>0</v>
      </c>
      <c r="G39" s="197">
        <f t="shared" si="63"/>
        <v>0</v>
      </c>
      <c r="H39" s="197">
        <f t="shared" si="63"/>
        <v>0</v>
      </c>
      <c r="I39" s="197">
        <f t="shared" si="63"/>
        <v>0</v>
      </c>
      <c r="J39" s="197">
        <f t="shared" si="63"/>
        <v>0</v>
      </c>
      <c r="K39" s="197">
        <f t="shared" si="63"/>
        <v>0</v>
      </c>
      <c r="L39" s="197">
        <f t="shared" si="63"/>
        <v>0</v>
      </c>
      <c r="M39" s="197">
        <f t="shared" si="63"/>
        <v>0</v>
      </c>
      <c r="N39" s="197">
        <f t="shared" si="73"/>
        <v>0</v>
      </c>
      <c r="O39" s="197">
        <f t="shared" si="73"/>
        <v>0</v>
      </c>
      <c r="P39" s="197">
        <f t="shared" si="73"/>
        <v>0</v>
      </c>
      <c r="Q39" s="197">
        <f t="shared" si="73"/>
        <v>0</v>
      </c>
      <c r="R39" s="197">
        <f t="shared" si="73"/>
        <v>0</v>
      </c>
      <c r="S39" s="197">
        <f t="shared" si="73"/>
        <v>0</v>
      </c>
      <c r="T39" s="197">
        <f t="shared" si="73"/>
        <v>0</v>
      </c>
      <c r="U39" s="197">
        <f t="shared" si="73"/>
        <v>0</v>
      </c>
      <c r="V39" s="197">
        <f t="shared" si="73"/>
        <v>0</v>
      </c>
      <c r="W39" s="197">
        <f t="shared" si="73"/>
        <v>0</v>
      </c>
      <c r="X39" s="197">
        <f t="shared" si="73"/>
        <v>0</v>
      </c>
      <c r="Y39" s="197">
        <f t="shared" si="73"/>
        <v>0</v>
      </c>
      <c r="Z39" s="197">
        <f t="shared" si="73"/>
        <v>0</v>
      </c>
      <c r="AA39" s="197">
        <f t="shared" si="73"/>
        <v>0</v>
      </c>
      <c r="AB39" s="197">
        <f t="shared" si="73"/>
        <v>0</v>
      </c>
      <c r="AC39" s="197">
        <f t="shared" si="73"/>
        <v>0</v>
      </c>
      <c r="AD39" s="197">
        <f t="shared" si="73"/>
        <v>0</v>
      </c>
      <c r="AE39" s="197">
        <f t="shared" si="73"/>
        <v>0</v>
      </c>
      <c r="AF39" s="197">
        <f t="shared" si="73"/>
        <v>0</v>
      </c>
      <c r="AG39" s="197" t="e">
        <f t="shared" si="73"/>
        <v>#VALUE!</v>
      </c>
      <c r="AH39" s="197" t="e">
        <f t="shared" si="73"/>
        <v>#VALUE!</v>
      </c>
      <c r="AI39" s="197" t="e">
        <f t="shared" si="73"/>
        <v>#VALUE!</v>
      </c>
      <c r="AJ39" s="197" t="e">
        <f t="shared" si="73"/>
        <v>#VALUE!</v>
      </c>
      <c r="AK39" s="197" t="e">
        <f t="shared" si="73"/>
        <v>#VALUE!</v>
      </c>
      <c r="AL39" s="197" t="e">
        <f t="shared" si="73"/>
        <v>#VALUE!</v>
      </c>
      <c r="AM39" s="197" t="e">
        <f t="shared" si="73"/>
        <v>#VALUE!</v>
      </c>
      <c r="AN39" s="197" t="e">
        <f t="shared" si="73"/>
        <v>#VALUE!</v>
      </c>
      <c r="AO39" s="197" t="e">
        <f t="shared" si="73"/>
        <v>#VALUE!</v>
      </c>
      <c r="AP39" s="197">
        <f t="shared" si="73"/>
        <v>0</v>
      </c>
      <c r="AQ39" s="197">
        <f t="shared" si="73"/>
        <v>0</v>
      </c>
      <c r="AR39" s="197">
        <f t="shared" si="73"/>
        <v>0</v>
      </c>
      <c r="AS39" s="197">
        <f t="shared" si="73"/>
        <v>0</v>
      </c>
      <c r="AT39" s="197">
        <f t="shared" si="73"/>
        <v>0</v>
      </c>
      <c r="AU39" s="197">
        <f t="shared" si="73"/>
        <v>0</v>
      </c>
      <c r="AV39" s="197">
        <f t="shared" si="73"/>
        <v>0</v>
      </c>
      <c r="AW39" s="197">
        <f t="shared" si="73"/>
        <v>0</v>
      </c>
      <c r="AX39" s="197">
        <f t="shared" si="73"/>
        <v>0</v>
      </c>
      <c r="AY39" s="197">
        <f t="shared" si="73"/>
        <v>0</v>
      </c>
      <c r="AZ39" s="197">
        <f t="shared" si="73"/>
        <v>0</v>
      </c>
    </row>
    <row r="40" spans="2:52" ht="20" customHeight="1" outlineLevel="1" x14ac:dyDescent="0.25">
      <c r="B40" s="193" t="s">
        <v>107</v>
      </c>
      <c r="C40" s="328">
        <f t="shared" ref="C40:AH40" si="80">C38</f>
        <v>0</v>
      </c>
      <c r="D40" s="328">
        <f t="shared" si="80"/>
        <v>0</v>
      </c>
      <c r="E40" s="328">
        <f t="shared" si="80"/>
        <v>0</v>
      </c>
      <c r="F40" s="328">
        <f t="shared" si="80"/>
        <v>0</v>
      </c>
      <c r="G40" s="328">
        <f t="shared" si="80"/>
        <v>0</v>
      </c>
      <c r="H40" s="328">
        <f t="shared" si="80"/>
        <v>0</v>
      </c>
      <c r="I40" s="328">
        <f t="shared" si="80"/>
        <v>0</v>
      </c>
      <c r="J40" s="328">
        <f t="shared" si="80"/>
        <v>0</v>
      </c>
      <c r="K40" s="328">
        <f t="shared" si="80"/>
        <v>0</v>
      </c>
      <c r="L40" s="328">
        <f t="shared" si="80"/>
        <v>0</v>
      </c>
      <c r="M40" s="328">
        <f t="shared" si="80"/>
        <v>0</v>
      </c>
      <c r="N40" s="328">
        <f t="shared" si="80"/>
        <v>0</v>
      </c>
      <c r="O40" s="328">
        <f t="shared" si="80"/>
        <v>0</v>
      </c>
      <c r="P40" s="328">
        <f t="shared" si="80"/>
        <v>0</v>
      </c>
      <c r="Q40" s="328">
        <f t="shared" si="80"/>
        <v>0</v>
      </c>
      <c r="R40" s="328">
        <f t="shared" si="80"/>
        <v>0</v>
      </c>
      <c r="S40" s="328">
        <f t="shared" si="80"/>
        <v>0</v>
      </c>
      <c r="T40" s="328">
        <f t="shared" si="80"/>
        <v>0</v>
      </c>
      <c r="U40" s="328">
        <f t="shared" si="80"/>
        <v>0</v>
      </c>
      <c r="V40" s="328">
        <f t="shared" si="80"/>
        <v>0</v>
      </c>
      <c r="W40" s="328">
        <f t="shared" si="80"/>
        <v>0</v>
      </c>
      <c r="X40" s="328">
        <f t="shared" si="80"/>
        <v>0</v>
      </c>
      <c r="Y40" s="328">
        <f t="shared" si="80"/>
        <v>0</v>
      </c>
      <c r="Z40" s="328">
        <f t="shared" si="80"/>
        <v>0</v>
      </c>
      <c r="AA40" s="328">
        <f t="shared" si="80"/>
        <v>0</v>
      </c>
      <c r="AB40" s="328">
        <f t="shared" si="80"/>
        <v>0</v>
      </c>
      <c r="AC40" s="328">
        <f t="shared" si="80"/>
        <v>0</v>
      </c>
      <c r="AD40" s="328">
        <f t="shared" si="80"/>
        <v>0</v>
      </c>
      <c r="AE40" s="328">
        <f t="shared" si="80"/>
        <v>0</v>
      </c>
      <c r="AF40" s="328">
        <f t="shared" si="80"/>
        <v>0</v>
      </c>
      <c r="AG40" s="328">
        <f t="shared" si="80"/>
        <v>0</v>
      </c>
      <c r="AH40" s="328">
        <f t="shared" si="80"/>
        <v>0</v>
      </c>
      <c r="AI40" s="328">
        <f t="shared" ref="AI40:AZ40" si="81">AI38</f>
        <v>0</v>
      </c>
      <c r="AJ40" s="277"/>
      <c r="AK40" s="277"/>
      <c r="AL40" s="277"/>
      <c r="AM40" s="194" t="e">
        <f t="shared" si="81"/>
        <v>#VALUE!</v>
      </c>
      <c r="AN40" s="194" t="e">
        <f t="shared" si="81"/>
        <v>#VALUE!</v>
      </c>
      <c r="AO40" s="194" t="e">
        <f t="shared" si="81"/>
        <v>#VALUE!</v>
      </c>
      <c r="AP40" s="194">
        <f t="shared" si="81"/>
        <v>0</v>
      </c>
      <c r="AQ40" s="194">
        <f t="shared" si="81"/>
        <v>0</v>
      </c>
      <c r="AR40" s="194">
        <f t="shared" si="81"/>
        <v>0</v>
      </c>
      <c r="AS40" s="194">
        <f t="shared" si="81"/>
        <v>0</v>
      </c>
      <c r="AT40" s="194">
        <f t="shared" si="81"/>
        <v>0</v>
      </c>
      <c r="AU40" s="194">
        <f t="shared" si="81"/>
        <v>0</v>
      </c>
      <c r="AV40" s="194">
        <f t="shared" si="81"/>
        <v>0</v>
      </c>
      <c r="AW40" s="194">
        <f t="shared" si="81"/>
        <v>0</v>
      </c>
      <c r="AX40" s="194">
        <f t="shared" si="81"/>
        <v>0</v>
      </c>
      <c r="AY40" s="194">
        <f t="shared" si="81"/>
        <v>0</v>
      </c>
      <c r="AZ40" s="194">
        <f t="shared" si="81"/>
        <v>0</v>
      </c>
    </row>
    <row r="41" spans="2:52" ht="20" customHeight="1" outlineLevel="1" x14ac:dyDescent="0.25">
      <c r="B41" s="195" t="s">
        <v>96</v>
      </c>
      <c r="C41" s="196">
        <f>C40-C38</f>
        <v>0</v>
      </c>
      <c r="D41" s="196">
        <f t="shared" si="63"/>
        <v>0</v>
      </c>
      <c r="E41" s="196">
        <f t="shared" si="63"/>
        <v>0</v>
      </c>
      <c r="F41" s="197">
        <f t="shared" si="63"/>
        <v>0</v>
      </c>
      <c r="G41" s="197">
        <f t="shared" si="63"/>
        <v>0</v>
      </c>
      <c r="H41" s="197">
        <f t="shared" si="63"/>
        <v>0</v>
      </c>
      <c r="I41" s="197">
        <f t="shared" si="63"/>
        <v>0</v>
      </c>
      <c r="J41" s="197">
        <f t="shared" si="63"/>
        <v>0</v>
      </c>
      <c r="K41" s="197">
        <f t="shared" si="63"/>
        <v>0</v>
      </c>
      <c r="L41" s="197">
        <f t="shared" si="63"/>
        <v>0</v>
      </c>
      <c r="M41" s="197">
        <f t="shared" ref="M41:AZ51" si="82">M40-M38</f>
        <v>0</v>
      </c>
      <c r="N41" s="197">
        <f t="shared" si="73"/>
        <v>0</v>
      </c>
      <c r="O41" s="197">
        <f t="shared" si="73"/>
        <v>0</v>
      </c>
      <c r="P41" s="197">
        <f t="shared" si="73"/>
        <v>0</v>
      </c>
      <c r="Q41" s="197">
        <f t="shared" si="73"/>
        <v>0</v>
      </c>
      <c r="R41" s="197">
        <f t="shared" si="73"/>
        <v>0</v>
      </c>
      <c r="S41" s="197">
        <f t="shared" si="73"/>
        <v>0</v>
      </c>
      <c r="T41" s="197">
        <f t="shared" si="73"/>
        <v>0</v>
      </c>
      <c r="U41" s="197">
        <f t="shared" si="73"/>
        <v>0</v>
      </c>
      <c r="V41" s="197">
        <f t="shared" si="73"/>
        <v>0</v>
      </c>
      <c r="W41" s="197">
        <f t="shared" si="73"/>
        <v>0</v>
      </c>
      <c r="X41" s="197">
        <f t="shared" si="73"/>
        <v>0</v>
      </c>
      <c r="Y41" s="197">
        <f t="shared" si="73"/>
        <v>0</v>
      </c>
      <c r="Z41" s="197">
        <f t="shared" si="73"/>
        <v>0</v>
      </c>
      <c r="AA41" s="197">
        <f t="shared" si="73"/>
        <v>0</v>
      </c>
      <c r="AB41" s="197">
        <f t="shared" si="73"/>
        <v>0</v>
      </c>
      <c r="AC41" s="197">
        <f t="shared" si="73"/>
        <v>0</v>
      </c>
      <c r="AD41" s="197">
        <f t="shared" si="73"/>
        <v>0</v>
      </c>
      <c r="AE41" s="197">
        <f t="shared" si="73"/>
        <v>0</v>
      </c>
      <c r="AF41" s="197">
        <f t="shared" si="73"/>
        <v>0</v>
      </c>
      <c r="AG41" s="197">
        <f t="shared" si="73"/>
        <v>0</v>
      </c>
      <c r="AH41" s="197">
        <f t="shared" si="73"/>
        <v>0</v>
      </c>
      <c r="AI41" s="197">
        <f t="shared" si="73"/>
        <v>0</v>
      </c>
      <c r="AJ41" s="197" t="e">
        <f t="shared" si="73"/>
        <v>#VALUE!</v>
      </c>
      <c r="AK41" s="197" t="e">
        <f t="shared" si="73"/>
        <v>#VALUE!</v>
      </c>
      <c r="AL41" s="197" t="e">
        <f t="shared" si="73"/>
        <v>#VALUE!</v>
      </c>
      <c r="AM41" s="197" t="e">
        <f t="shared" si="73"/>
        <v>#VALUE!</v>
      </c>
      <c r="AN41" s="197" t="e">
        <f t="shared" si="73"/>
        <v>#VALUE!</v>
      </c>
      <c r="AO41" s="197" t="e">
        <f t="shared" si="73"/>
        <v>#VALUE!</v>
      </c>
      <c r="AP41" s="197">
        <f t="shared" si="73"/>
        <v>0</v>
      </c>
      <c r="AQ41" s="197">
        <f t="shared" si="73"/>
        <v>0</v>
      </c>
      <c r="AR41" s="197">
        <f t="shared" si="73"/>
        <v>0</v>
      </c>
      <c r="AS41" s="197">
        <f t="shared" si="73"/>
        <v>0</v>
      </c>
      <c r="AT41" s="197">
        <f t="shared" si="73"/>
        <v>0</v>
      </c>
      <c r="AU41" s="197">
        <f t="shared" si="73"/>
        <v>0</v>
      </c>
      <c r="AV41" s="197">
        <f t="shared" si="73"/>
        <v>0</v>
      </c>
      <c r="AW41" s="197">
        <f t="shared" si="73"/>
        <v>0</v>
      </c>
      <c r="AX41" s="197">
        <f t="shared" si="73"/>
        <v>0</v>
      </c>
      <c r="AY41" s="197">
        <f t="shared" si="73"/>
        <v>0</v>
      </c>
      <c r="AZ41" s="197">
        <f t="shared" si="73"/>
        <v>0</v>
      </c>
    </row>
    <row r="42" spans="2:52" ht="20" customHeight="1" outlineLevel="1" x14ac:dyDescent="0.25">
      <c r="B42" s="193" t="s">
        <v>108</v>
      </c>
      <c r="C42" s="328">
        <f t="shared" ref="C42:AH42" si="83">C40</f>
        <v>0</v>
      </c>
      <c r="D42" s="328">
        <f t="shared" si="83"/>
        <v>0</v>
      </c>
      <c r="E42" s="328">
        <f t="shared" si="83"/>
        <v>0</v>
      </c>
      <c r="F42" s="328">
        <f t="shared" si="83"/>
        <v>0</v>
      </c>
      <c r="G42" s="328">
        <f t="shared" si="83"/>
        <v>0</v>
      </c>
      <c r="H42" s="328">
        <f t="shared" si="83"/>
        <v>0</v>
      </c>
      <c r="I42" s="328">
        <f t="shared" si="83"/>
        <v>0</v>
      </c>
      <c r="J42" s="328">
        <f t="shared" si="83"/>
        <v>0</v>
      </c>
      <c r="K42" s="328">
        <f t="shared" si="83"/>
        <v>0</v>
      </c>
      <c r="L42" s="328">
        <f t="shared" si="83"/>
        <v>0</v>
      </c>
      <c r="M42" s="328">
        <f t="shared" si="83"/>
        <v>0</v>
      </c>
      <c r="N42" s="328">
        <f t="shared" si="83"/>
        <v>0</v>
      </c>
      <c r="O42" s="328">
        <f t="shared" si="83"/>
        <v>0</v>
      </c>
      <c r="P42" s="328">
        <f t="shared" si="83"/>
        <v>0</v>
      </c>
      <c r="Q42" s="328">
        <f t="shared" si="83"/>
        <v>0</v>
      </c>
      <c r="R42" s="328">
        <f t="shared" si="83"/>
        <v>0</v>
      </c>
      <c r="S42" s="328">
        <f t="shared" si="83"/>
        <v>0</v>
      </c>
      <c r="T42" s="328">
        <f t="shared" si="83"/>
        <v>0</v>
      </c>
      <c r="U42" s="328">
        <f t="shared" si="83"/>
        <v>0</v>
      </c>
      <c r="V42" s="328">
        <f t="shared" si="83"/>
        <v>0</v>
      </c>
      <c r="W42" s="328">
        <f t="shared" si="83"/>
        <v>0</v>
      </c>
      <c r="X42" s="328">
        <f t="shared" si="83"/>
        <v>0</v>
      </c>
      <c r="Y42" s="328">
        <f t="shared" si="83"/>
        <v>0</v>
      </c>
      <c r="Z42" s="328">
        <f t="shared" si="83"/>
        <v>0</v>
      </c>
      <c r="AA42" s="328">
        <f t="shared" si="83"/>
        <v>0</v>
      </c>
      <c r="AB42" s="328">
        <f t="shared" si="83"/>
        <v>0</v>
      </c>
      <c r="AC42" s="328">
        <f t="shared" si="83"/>
        <v>0</v>
      </c>
      <c r="AD42" s="328">
        <f t="shared" si="83"/>
        <v>0</v>
      </c>
      <c r="AE42" s="328">
        <f t="shared" si="83"/>
        <v>0</v>
      </c>
      <c r="AF42" s="328">
        <f t="shared" si="83"/>
        <v>0</v>
      </c>
      <c r="AG42" s="328">
        <f t="shared" si="83"/>
        <v>0</v>
      </c>
      <c r="AH42" s="328">
        <f t="shared" si="83"/>
        <v>0</v>
      </c>
      <c r="AI42" s="328">
        <f t="shared" ref="AI42:AZ42" si="84">AI40</f>
        <v>0</v>
      </c>
      <c r="AJ42" s="328">
        <f t="shared" si="84"/>
        <v>0</v>
      </c>
      <c r="AK42" s="328">
        <f t="shared" si="84"/>
        <v>0</v>
      </c>
      <c r="AL42" s="328">
        <f t="shared" si="84"/>
        <v>0</v>
      </c>
      <c r="AM42" s="277"/>
      <c r="AN42" s="277"/>
      <c r="AO42" s="277"/>
      <c r="AP42" s="194">
        <f t="shared" si="84"/>
        <v>0</v>
      </c>
      <c r="AQ42" s="194">
        <f t="shared" si="84"/>
        <v>0</v>
      </c>
      <c r="AR42" s="194">
        <f>AR40</f>
        <v>0</v>
      </c>
      <c r="AS42" s="194">
        <f t="shared" si="84"/>
        <v>0</v>
      </c>
      <c r="AT42" s="194">
        <f t="shared" si="84"/>
        <v>0</v>
      </c>
      <c r="AU42" s="194">
        <f t="shared" si="84"/>
        <v>0</v>
      </c>
      <c r="AV42" s="194">
        <f t="shared" si="84"/>
        <v>0</v>
      </c>
      <c r="AW42" s="194">
        <f t="shared" si="84"/>
        <v>0</v>
      </c>
      <c r="AX42" s="194">
        <f t="shared" si="84"/>
        <v>0</v>
      </c>
      <c r="AY42" s="194">
        <f t="shared" si="84"/>
        <v>0</v>
      </c>
      <c r="AZ42" s="194">
        <f t="shared" si="84"/>
        <v>0</v>
      </c>
    </row>
    <row r="43" spans="2:52" ht="20" customHeight="1" outlineLevel="1" x14ac:dyDescent="0.25">
      <c r="B43" s="195" t="s">
        <v>96</v>
      </c>
      <c r="C43" s="196">
        <f>C42-C40</f>
        <v>0</v>
      </c>
      <c r="D43" s="196">
        <f t="shared" si="63"/>
        <v>0</v>
      </c>
      <c r="E43" s="196">
        <f t="shared" si="63"/>
        <v>0</v>
      </c>
      <c r="F43" s="197">
        <f t="shared" si="63"/>
        <v>0</v>
      </c>
      <c r="G43" s="197">
        <f t="shared" si="63"/>
        <v>0</v>
      </c>
      <c r="H43" s="197">
        <f t="shared" si="63"/>
        <v>0</v>
      </c>
      <c r="I43" s="197">
        <f t="shared" si="63"/>
        <v>0</v>
      </c>
      <c r="J43" s="197">
        <f t="shared" si="63"/>
        <v>0</v>
      </c>
      <c r="K43" s="197">
        <f t="shared" si="63"/>
        <v>0</v>
      </c>
      <c r="L43" s="197">
        <f t="shared" si="63"/>
        <v>0</v>
      </c>
      <c r="M43" s="197">
        <f t="shared" si="82"/>
        <v>0</v>
      </c>
      <c r="N43" s="197">
        <f t="shared" si="73"/>
        <v>0</v>
      </c>
      <c r="O43" s="197">
        <f t="shared" si="73"/>
        <v>0</v>
      </c>
      <c r="P43" s="197">
        <f t="shared" si="73"/>
        <v>0</v>
      </c>
      <c r="Q43" s="197">
        <f t="shared" si="73"/>
        <v>0</v>
      </c>
      <c r="R43" s="197">
        <f t="shared" si="73"/>
        <v>0</v>
      </c>
      <c r="S43" s="197">
        <f t="shared" si="73"/>
        <v>0</v>
      </c>
      <c r="T43" s="197">
        <f t="shared" si="73"/>
        <v>0</v>
      </c>
      <c r="U43" s="197">
        <f t="shared" si="73"/>
        <v>0</v>
      </c>
      <c r="V43" s="197">
        <f t="shared" si="73"/>
        <v>0</v>
      </c>
      <c r="W43" s="197">
        <f t="shared" si="73"/>
        <v>0</v>
      </c>
      <c r="X43" s="197">
        <f t="shared" si="73"/>
        <v>0</v>
      </c>
      <c r="Y43" s="197">
        <f t="shared" si="73"/>
        <v>0</v>
      </c>
      <c r="Z43" s="197">
        <f t="shared" si="73"/>
        <v>0</v>
      </c>
      <c r="AA43" s="197">
        <f t="shared" si="73"/>
        <v>0</v>
      </c>
      <c r="AB43" s="197">
        <f t="shared" si="73"/>
        <v>0</v>
      </c>
      <c r="AC43" s="197">
        <f t="shared" si="73"/>
        <v>0</v>
      </c>
      <c r="AD43" s="197">
        <f t="shared" si="73"/>
        <v>0</v>
      </c>
      <c r="AE43" s="197">
        <f t="shared" si="73"/>
        <v>0</v>
      </c>
      <c r="AF43" s="197">
        <f t="shared" si="73"/>
        <v>0</v>
      </c>
      <c r="AG43" s="197">
        <f t="shared" si="73"/>
        <v>0</v>
      </c>
      <c r="AH43" s="197">
        <f t="shared" si="73"/>
        <v>0</v>
      </c>
      <c r="AI43" s="197">
        <f t="shared" si="73"/>
        <v>0</v>
      </c>
      <c r="AJ43" s="197">
        <f t="shared" si="73"/>
        <v>0</v>
      </c>
      <c r="AK43" s="197">
        <f t="shared" si="73"/>
        <v>0</v>
      </c>
      <c r="AL43" s="197">
        <f t="shared" si="73"/>
        <v>0</v>
      </c>
      <c r="AM43" s="197" t="e">
        <f t="shared" si="73"/>
        <v>#VALUE!</v>
      </c>
      <c r="AN43" s="197" t="e">
        <f t="shared" si="73"/>
        <v>#VALUE!</v>
      </c>
      <c r="AO43" s="197" t="e">
        <f t="shared" si="73"/>
        <v>#VALUE!</v>
      </c>
      <c r="AP43" s="197">
        <f t="shared" si="73"/>
        <v>0</v>
      </c>
      <c r="AQ43" s="197">
        <f t="shared" si="73"/>
        <v>0</v>
      </c>
      <c r="AR43" s="197">
        <f t="shared" si="73"/>
        <v>0</v>
      </c>
      <c r="AS43" s="197">
        <f t="shared" si="73"/>
        <v>0</v>
      </c>
      <c r="AT43" s="197">
        <f t="shared" si="73"/>
        <v>0</v>
      </c>
      <c r="AU43" s="197">
        <f t="shared" si="73"/>
        <v>0</v>
      </c>
      <c r="AV43" s="197">
        <f t="shared" si="73"/>
        <v>0</v>
      </c>
      <c r="AW43" s="197">
        <f t="shared" si="73"/>
        <v>0</v>
      </c>
      <c r="AX43" s="197">
        <f t="shared" si="73"/>
        <v>0</v>
      </c>
      <c r="AY43" s="197">
        <f t="shared" si="73"/>
        <v>0</v>
      </c>
      <c r="AZ43" s="197">
        <f t="shared" si="73"/>
        <v>0</v>
      </c>
    </row>
    <row r="44" spans="2:52" ht="20" customHeight="1" outlineLevel="1" x14ac:dyDescent="0.25">
      <c r="B44" s="193" t="s">
        <v>109</v>
      </c>
      <c r="C44" s="328">
        <f t="shared" ref="C44:AH44" si="85">C42</f>
        <v>0</v>
      </c>
      <c r="D44" s="328">
        <f t="shared" si="85"/>
        <v>0</v>
      </c>
      <c r="E44" s="328">
        <f t="shared" si="85"/>
        <v>0</v>
      </c>
      <c r="F44" s="328">
        <f t="shared" si="85"/>
        <v>0</v>
      </c>
      <c r="G44" s="328">
        <f t="shared" si="85"/>
        <v>0</v>
      </c>
      <c r="H44" s="328">
        <f t="shared" si="85"/>
        <v>0</v>
      </c>
      <c r="I44" s="328">
        <f t="shared" si="85"/>
        <v>0</v>
      </c>
      <c r="J44" s="328">
        <f t="shared" si="85"/>
        <v>0</v>
      </c>
      <c r="K44" s="328">
        <f t="shared" si="85"/>
        <v>0</v>
      </c>
      <c r="L44" s="328">
        <f t="shared" si="85"/>
        <v>0</v>
      </c>
      <c r="M44" s="328">
        <f t="shared" si="85"/>
        <v>0</v>
      </c>
      <c r="N44" s="328">
        <f t="shared" si="85"/>
        <v>0</v>
      </c>
      <c r="O44" s="328">
        <f t="shared" si="85"/>
        <v>0</v>
      </c>
      <c r="P44" s="328">
        <f t="shared" si="85"/>
        <v>0</v>
      </c>
      <c r="Q44" s="328">
        <f t="shared" si="85"/>
        <v>0</v>
      </c>
      <c r="R44" s="328">
        <f t="shared" si="85"/>
        <v>0</v>
      </c>
      <c r="S44" s="328">
        <f t="shared" si="85"/>
        <v>0</v>
      </c>
      <c r="T44" s="328">
        <f t="shared" si="85"/>
        <v>0</v>
      </c>
      <c r="U44" s="328">
        <f t="shared" si="85"/>
        <v>0</v>
      </c>
      <c r="V44" s="328">
        <f t="shared" si="85"/>
        <v>0</v>
      </c>
      <c r="W44" s="328">
        <f t="shared" si="85"/>
        <v>0</v>
      </c>
      <c r="X44" s="328">
        <f t="shared" si="85"/>
        <v>0</v>
      </c>
      <c r="Y44" s="328">
        <f t="shared" si="85"/>
        <v>0</v>
      </c>
      <c r="Z44" s="328">
        <f t="shared" si="85"/>
        <v>0</v>
      </c>
      <c r="AA44" s="328">
        <f t="shared" si="85"/>
        <v>0</v>
      </c>
      <c r="AB44" s="328">
        <f t="shared" si="85"/>
        <v>0</v>
      </c>
      <c r="AC44" s="328">
        <f t="shared" si="85"/>
        <v>0</v>
      </c>
      <c r="AD44" s="328">
        <f t="shared" si="85"/>
        <v>0</v>
      </c>
      <c r="AE44" s="328">
        <f t="shared" si="85"/>
        <v>0</v>
      </c>
      <c r="AF44" s="328">
        <f t="shared" si="85"/>
        <v>0</v>
      </c>
      <c r="AG44" s="328">
        <f t="shared" si="85"/>
        <v>0</v>
      </c>
      <c r="AH44" s="328">
        <f t="shared" si="85"/>
        <v>0</v>
      </c>
      <c r="AI44" s="328">
        <f t="shared" ref="AI44:AZ44" si="86">AI42</f>
        <v>0</v>
      </c>
      <c r="AJ44" s="328">
        <f t="shared" si="86"/>
        <v>0</v>
      </c>
      <c r="AK44" s="328">
        <f t="shared" si="86"/>
        <v>0</v>
      </c>
      <c r="AL44" s="328">
        <f t="shared" si="86"/>
        <v>0</v>
      </c>
      <c r="AM44" s="328">
        <f t="shared" si="86"/>
        <v>0</v>
      </c>
      <c r="AN44" s="328">
        <f t="shared" si="86"/>
        <v>0</v>
      </c>
      <c r="AO44" s="328">
        <f t="shared" si="86"/>
        <v>0</v>
      </c>
      <c r="AP44" s="277"/>
      <c r="AQ44" s="277"/>
      <c r="AR44" s="277"/>
      <c r="AS44" s="194">
        <f t="shared" si="86"/>
        <v>0</v>
      </c>
      <c r="AT44" s="194">
        <f t="shared" si="86"/>
        <v>0</v>
      </c>
      <c r="AU44" s="194">
        <f t="shared" si="86"/>
        <v>0</v>
      </c>
      <c r="AV44" s="194">
        <f t="shared" si="86"/>
        <v>0</v>
      </c>
      <c r="AW44" s="194">
        <f t="shared" si="86"/>
        <v>0</v>
      </c>
      <c r="AX44" s="194">
        <f t="shared" si="86"/>
        <v>0</v>
      </c>
      <c r="AY44" s="194">
        <f t="shared" si="86"/>
        <v>0</v>
      </c>
      <c r="AZ44" s="194">
        <f t="shared" si="86"/>
        <v>0</v>
      </c>
    </row>
    <row r="45" spans="2:52" ht="20" customHeight="1" outlineLevel="1" x14ac:dyDescent="0.25">
      <c r="B45" s="195" t="s">
        <v>96</v>
      </c>
      <c r="C45" s="196">
        <f>C44-C42</f>
        <v>0</v>
      </c>
      <c r="D45" s="196">
        <f t="shared" si="63"/>
        <v>0</v>
      </c>
      <c r="E45" s="196">
        <f t="shared" ref="E45:L45" si="87">E44-E42</f>
        <v>0</v>
      </c>
      <c r="F45" s="197">
        <f t="shared" si="87"/>
        <v>0</v>
      </c>
      <c r="G45" s="197">
        <f t="shared" si="87"/>
        <v>0</v>
      </c>
      <c r="H45" s="197">
        <f t="shared" si="87"/>
        <v>0</v>
      </c>
      <c r="I45" s="197">
        <f t="shared" si="87"/>
        <v>0</v>
      </c>
      <c r="J45" s="197">
        <f t="shared" si="87"/>
        <v>0</v>
      </c>
      <c r="K45" s="197">
        <f t="shared" si="87"/>
        <v>0</v>
      </c>
      <c r="L45" s="197">
        <f t="shared" si="87"/>
        <v>0</v>
      </c>
      <c r="M45" s="197">
        <f t="shared" si="82"/>
        <v>0</v>
      </c>
      <c r="N45" s="197">
        <f t="shared" si="73"/>
        <v>0</v>
      </c>
      <c r="O45" s="197">
        <f t="shared" si="73"/>
        <v>0</v>
      </c>
      <c r="P45" s="197">
        <f t="shared" si="73"/>
        <v>0</v>
      </c>
      <c r="Q45" s="197">
        <f t="shared" si="73"/>
        <v>0</v>
      </c>
      <c r="R45" s="197">
        <f t="shared" si="73"/>
        <v>0</v>
      </c>
      <c r="S45" s="197">
        <f t="shared" si="73"/>
        <v>0</v>
      </c>
      <c r="T45" s="197">
        <f t="shared" si="73"/>
        <v>0</v>
      </c>
      <c r="U45" s="197">
        <f t="shared" si="73"/>
        <v>0</v>
      </c>
      <c r="V45" s="197">
        <f t="shared" si="73"/>
        <v>0</v>
      </c>
      <c r="W45" s="197">
        <f t="shared" si="73"/>
        <v>0</v>
      </c>
      <c r="X45" s="197">
        <f t="shared" si="73"/>
        <v>0</v>
      </c>
      <c r="Y45" s="197">
        <f t="shared" si="73"/>
        <v>0</v>
      </c>
      <c r="Z45" s="197">
        <f t="shared" si="73"/>
        <v>0</v>
      </c>
      <c r="AA45" s="197">
        <f t="shared" si="73"/>
        <v>0</v>
      </c>
      <c r="AB45" s="197">
        <f t="shared" si="73"/>
        <v>0</v>
      </c>
      <c r="AC45" s="197">
        <f t="shared" si="73"/>
        <v>0</v>
      </c>
      <c r="AD45" s="197">
        <f t="shared" si="73"/>
        <v>0</v>
      </c>
      <c r="AE45" s="197">
        <f t="shared" si="73"/>
        <v>0</v>
      </c>
      <c r="AF45" s="197">
        <f t="shared" si="73"/>
        <v>0</v>
      </c>
      <c r="AG45" s="197">
        <f t="shared" si="73"/>
        <v>0</v>
      </c>
      <c r="AH45" s="197">
        <f t="shared" si="73"/>
        <v>0</v>
      </c>
      <c r="AI45" s="197">
        <f t="shared" ref="AI45:AZ45" si="88">AI44-AI42</f>
        <v>0</v>
      </c>
      <c r="AJ45" s="197">
        <f t="shared" si="88"/>
        <v>0</v>
      </c>
      <c r="AK45" s="197">
        <f t="shared" si="88"/>
        <v>0</v>
      </c>
      <c r="AL45" s="197">
        <f t="shared" si="88"/>
        <v>0</v>
      </c>
      <c r="AM45" s="197">
        <f t="shared" si="88"/>
        <v>0</v>
      </c>
      <c r="AN45" s="197">
        <f t="shared" si="88"/>
        <v>0</v>
      </c>
      <c r="AO45" s="197">
        <f t="shared" si="88"/>
        <v>0</v>
      </c>
      <c r="AP45" s="197">
        <f t="shared" si="88"/>
        <v>0</v>
      </c>
      <c r="AQ45" s="197">
        <f t="shared" si="88"/>
        <v>0</v>
      </c>
      <c r="AR45" s="197">
        <f t="shared" si="88"/>
        <v>0</v>
      </c>
      <c r="AS45" s="197">
        <f t="shared" si="88"/>
        <v>0</v>
      </c>
      <c r="AT45" s="197">
        <f t="shared" si="88"/>
        <v>0</v>
      </c>
      <c r="AU45" s="197">
        <f t="shared" si="88"/>
        <v>0</v>
      </c>
      <c r="AV45" s="197">
        <f t="shared" si="88"/>
        <v>0</v>
      </c>
      <c r="AW45" s="197">
        <f t="shared" si="88"/>
        <v>0</v>
      </c>
      <c r="AX45" s="197">
        <f t="shared" si="88"/>
        <v>0</v>
      </c>
      <c r="AY45" s="197">
        <f t="shared" si="88"/>
        <v>0</v>
      </c>
      <c r="AZ45" s="197">
        <f t="shared" si="88"/>
        <v>0</v>
      </c>
    </row>
    <row r="46" spans="2:52" ht="20" customHeight="1" outlineLevel="1" x14ac:dyDescent="0.25">
      <c r="B46" s="193" t="s">
        <v>110</v>
      </c>
      <c r="C46" s="328">
        <f t="shared" ref="C46:AH46" si="89">C44</f>
        <v>0</v>
      </c>
      <c r="D46" s="328">
        <f t="shared" si="89"/>
        <v>0</v>
      </c>
      <c r="E46" s="328">
        <f t="shared" si="89"/>
        <v>0</v>
      </c>
      <c r="F46" s="328">
        <f t="shared" si="89"/>
        <v>0</v>
      </c>
      <c r="G46" s="328">
        <f t="shared" si="89"/>
        <v>0</v>
      </c>
      <c r="H46" s="328">
        <f t="shared" si="89"/>
        <v>0</v>
      </c>
      <c r="I46" s="328">
        <f t="shared" si="89"/>
        <v>0</v>
      </c>
      <c r="J46" s="328">
        <f t="shared" si="89"/>
        <v>0</v>
      </c>
      <c r="K46" s="328">
        <f t="shared" si="89"/>
        <v>0</v>
      </c>
      <c r="L46" s="328">
        <f t="shared" si="89"/>
        <v>0</v>
      </c>
      <c r="M46" s="328">
        <f t="shared" si="89"/>
        <v>0</v>
      </c>
      <c r="N46" s="328">
        <f t="shared" si="89"/>
        <v>0</v>
      </c>
      <c r="O46" s="328">
        <f t="shared" si="89"/>
        <v>0</v>
      </c>
      <c r="P46" s="328">
        <f t="shared" si="89"/>
        <v>0</v>
      </c>
      <c r="Q46" s="328">
        <f t="shared" si="89"/>
        <v>0</v>
      </c>
      <c r="R46" s="328">
        <f t="shared" si="89"/>
        <v>0</v>
      </c>
      <c r="S46" s="328">
        <f t="shared" si="89"/>
        <v>0</v>
      </c>
      <c r="T46" s="328">
        <f t="shared" si="89"/>
        <v>0</v>
      </c>
      <c r="U46" s="328">
        <f t="shared" si="89"/>
        <v>0</v>
      </c>
      <c r="V46" s="328">
        <f t="shared" si="89"/>
        <v>0</v>
      </c>
      <c r="W46" s="328">
        <f t="shared" si="89"/>
        <v>0</v>
      </c>
      <c r="X46" s="328">
        <f t="shared" si="89"/>
        <v>0</v>
      </c>
      <c r="Y46" s="328">
        <f t="shared" si="89"/>
        <v>0</v>
      </c>
      <c r="Z46" s="328">
        <f t="shared" si="89"/>
        <v>0</v>
      </c>
      <c r="AA46" s="328">
        <f t="shared" si="89"/>
        <v>0</v>
      </c>
      <c r="AB46" s="328">
        <f t="shared" si="89"/>
        <v>0</v>
      </c>
      <c r="AC46" s="328">
        <f t="shared" si="89"/>
        <v>0</v>
      </c>
      <c r="AD46" s="328">
        <f t="shared" si="89"/>
        <v>0</v>
      </c>
      <c r="AE46" s="328">
        <f t="shared" si="89"/>
        <v>0</v>
      </c>
      <c r="AF46" s="328">
        <f t="shared" si="89"/>
        <v>0</v>
      </c>
      <c r="AG46" s="328">
        <f t="shared" si="89"/>
        <v>0</v>
      </c>
      <c r="AH46" s="328">
        <f t="shared" si="89"/>
        <v>0</v>
      </c>
      <c r="AI46" s="328">
        <f t="shared" ref="AI46:AZ46" si="90">AI44</f>
        <v>0</v>
      </c>
      <c r="AJ46" s="328">
        <f t="shared" si="90"/>
        <v>0</v>
      </c>
      <c r="AK46" s="328">
        <f t="shared" si="90"/>
        <v>0</v>
      </c>
      <c r="AL46" s="328">
        <f t="shared" si="90"/>
        <v>0</v>
      </c>
      <c r="AM46" s="328">
        <f t="shared" si="90"/>
        <v>0</v>
      </c>
      <c r="AN46" s="328">
        <f t="shared" si="90"/>
        <v>0</v>
      </c>
      <c r="AO46" s="328">
        <f t="shared" si="90"/>
        <v>0</v>
      </c>
      <c r="AP46" s="328">
        <f t="shared" si="90"/>
        <v>0</v>
      </c>
      <c r="AQ46" s="328">
        <f t="shared" si="90"/>
        <v>0</v>
      </c>
      <c r="AR46" s="328">
        <f t="shared" si="90"/>
        <v>0</v>
      </c>
      <c r="AS46" s="277"/>
      <c r="AT46" s="277"/>
      <c r="AU46" s="277"/>
      <c r="AV46" s="194">
        <f t="shared" si="90"/>
        <v>0</v>
      </c>
      <c r="AW46" s="194">
        <f t="shared" si="90"/>
        <v>0</v>
      </c>
      <c r="AX46" s="194">
        <f t="shared" si="90"/>
        <v>0</v>
      </c>
      <c r="AY46" s="194">
        <f t="shared" si="90"/>
        <v>0</v>
      </c>
      <c r="AZ46" s="194">
        <f t="shared" si="90"/>
        <v>0</v>
      </c>
    </row>
    <row r="47" spans="2:52" ht="20" customHeight="1" outlineLevel="1" x14ac:dyDescent="0.25">
      <c r="B47" s="195" t="s">
        <v>96</v>
      </c>
      <c r="C47" s="196">
        <f>C46-C44</f>
        <v>0</v>
      </c>
      <c r="D47" s="196">
        <f t="shared" ref="D47:L47" si="91">D46-D44</f>
        <v>0</v>
      </c>
      <c r="E47" s="196">
        <f t="shared" si="91"/>
        <v>0</v>
      </c>
      <c r="F47" s="197">
        <f t="shared" si="91"/>
        <v>0</v>
      </c>
      <c r="G47" s="197">
        <f t="shared" si="91"/>
        <v>0</v>
      </c>
      <c r="H47" s="197">
        <f t="shared" si="91"/>
        <v>0</v>
      </c>
      <c r="I47" s="197">
        <f t="shared" si="91"/>
        <v>0</v>
      </c>
      <c r="J47" s="197">
        <f t="shared" si="91"/>
        <v>0</v>
      </c>
      <c r="K47" s="197">
        <f t="shared" si="91"/>
        <v>0</v>
      </c>
      <c r="L47" s="197">
        <f t="shared" si="91"/>
        <v>0</v>
      </c>
      <c r="M47" s="197">
        <f t="shared" si="82"/>
        <v>0</v>
      </c>
      <c r="N47" s="197">
        <f t="shared" si="82"/>
        <v>0</v>
      </c>
      <c r="O47" s="197">
        <f t="shared" si="82"/>
        <v>0</v>
      </c>
      <c r="P47" s="197">
        <f t="shared" si="82"/>
        <v>0</v>
      </c>
      <c r="Q47" s="197">
        <f t="shared" si="82"/>
        <v>0</v>
      </c>
      <c r="R47" s="197">
        <f t="shared" si="82"/>
        <v>0</v>
      </c>
      <c r="S47" s="197">
        <f t="shared" si="82"/>
        <v>0</v>
      </c>
      <c r="T47" s="197">
        <f t="shared" si="82"/>
        <v>0</v>
      </c>
      <c r="U47" s="197">
        <f t="shared" si="82"/>
        <v>0</v>
      </c>
      <c r="V47" s="197">
        <f t="shared" si="82"/>
        <v>0</v>
      </c>
      <c r="W47" s="197">
        <f t="shared" si="82"/>
        <v>0</v>
      </c>
      <c r="X47" s="197">
        <f t="shared" si="82"/>
        <v>0</v>
      </c>
      <c r="Y47" s="197">
        <f t="shared" si="82"/>
        <v>0</v>
      </c>
      <c r="Z47" s="197">
        <f t="shared" si="82"/>
        <v>0</v>
      </c>
      <c r="AA47" s="197">
        <f t="shared" si="82"/>
        <v>0</v>
      </c>
      <c r="AB47" s="197">
        <f t="shared" si="82"/>
        <v>0</v>
      </c>
      <c r="AC47" s="197">
        <f t="shared" si="82"/>
        <v>0</v>
      </c>
      <c r="AD47" s="197">
        <f t="shared" si="82"/>
        <v>0</v>
      </c>
      <c r="AE47" s="197">
        <f t="shared" si="82"/>
        <v>0</v>
      </c>
      <c r="AF47" s="197">
        <f t="shared" si="82"/>
        <v>0</v>
      </c>
      <c r="AG47" s="197">
        <f t="shared" si="82"/>
        <v>0</v>
      </c>
      <c r="AH47" s="197">
        <f t="shared" si="82"/>
        <v>0</v>
      </c>
      <c r="AI47" s="197">
        <f t="shared" si="82"/>
        <v>0</v>
      </c>
      <c r="AJ47" s="197">
        <f t="shared" si="82"/>
        <v>0</v>
      </c>
      <c r="AK47" s="197">
        <f t="shared" si="82"/>
        <v>0</v>
      </c>
      <c r="AL47" s="197">
        <f t="shared" si="82"/>
        <v>0</v>
      </c>
      <c r="AM47" s="197">
        <f t="shared" si="82"/>
        <v>0</v>
      </c>
      <c r="AN47" s="197">
        <f t="shared" si="82"/>
        <v>0</v>
      </c>
      <c r="AO47" s="197">
        <f t="shared" si="82"/>
        <v>0</v>
      </c>
      <c r="AP47" s="197">
        <f t="shared" si="82"/>
        <v>0</v>
      </c>
      <c r="AQ47" s="197">
        <f t="shared" si="82"/>
        <v>0</v>
      </c>
      <c r="AR47" s="197">
        <f t="shared" si="82"/>
        <v>0</v>
      </c>
      <c r="AS47" s="197">
        <f t="shared" si="82"/>
        <v>0</v>
      </c>
      <c r="AT47" s="197">
        <f t="shared" si="82"/>
        <v>0</v>
      </c>
      <c r="AU47" s="197">
        <f t="shared" si="82"/>
        <v>0</v>
      </c>
      <c r="AV47" s="197">
        <f t="shared" si="82"/>
        <v>0</v>
      </c>
      <c r="AW47" s="197">
        <f t="shared" si="82"/>
        <v>0</v>
      </c>
      <c r="AX47" s="197">
        <f t="shared" si="82"/>
        <v>0</v>
      </c>
      <c r="AY47" s="197">
        <f t="shared" si="82"/>
        <v>0</v>
      </c>
      <c r="AZ47" s="197">
        <f t="shared" si="82"/>
        <v>0</v>
      </c>
    </row>
    <row r="48" spans="2:52" ht="20" customHeight="1" outlineLevel="1" x14ac:dyDescent="0.25">
      <c r="B48" s="193" t="s">
        <v>111</v>
      </c>
      <c r="C48" s="328">
        <f t="shared" ref="C48:AH48" si="92">C46</f>
        <v>0</v>
      </c>
      <c r="D48" s="328">
        <f t="shared" si="92"/>
        <v>0</v>
      </c>
      <c r="E48" s="328">
        <f t="shared" si="92"/>
        <v>0</v>
      </c>
      <c r="F48" s="328">
        <f t="shared" si="92"/>
        <v>0</v>
      </c>
      <c r="G48" s="328">
        <f t="shared" si="92"/>
        <v>0</v>
      </c>
      <c r="H48" s="328">
        <f t="shared" si="92"/>
        <v>0</v>
      </c>
      <c r="I48" s="328">
        <f t="shared" si="92"/>
        <v>0</v>
      </c>
      <c r="J48" s="328">
        <f t="shared" si="92"/>
        <v>0</v>
      </c>
      <c r="K48" s="328">
        <f t="shared" si="92"/>
        <v>0</v>
      </c>
      <c r="L48" s="328">
        <f t="shared" si="92"/>
        <v>0</v>
      </c>
      <c r="M48" s="328">
        <f t="shared" si="92"/>
        <v>0</v>
      </c>
      <c r="N48" s="328">
        <f t="shared" si="92"/>
        <v>0</v>
      </c>
      <c r="O48" s="328">
        <f t="shared" si="92"/>
        <v>0</v>
      </c>
      <c r="P48" s="328">
        <f t="shared" si="92"/>
        <v>0</v>
      </c>
      <c r="Q48" s="328">
        <f t="shared" si="92"/>
        <v>0</v>
      </c>
      <c r="R48" s="328">
        <f t="shared" si="92"/>
        <v>0</v>
      </c>
      <c r="S48" s="328">
        <f t="shared" si="92"/>
        <v>0</v>
      </c>
      <c r="T48" s="328">
        <f t="shared" si="92"/>
        <v>0</v>
      </c>
      <c r="U48" s="328">
        <f t="shared" si="92"/>
        <v>0</v>
      </c>
      <c r="V48" s="328">
        <f t="shared" si="92"/>
        <v>0</v>
      </c>
      <c r="W48" s="328">
        <f t="shared" si="92"/>
        <v>0</v>
      </c>
      <c r="X48" s="328">
        <f t="shared" si="92"/>
        <v>0</v>
      </c>
      <c r="Y48" s="328">
        <f t="shared" si="92"/>
        <v>0</v>
      </c>
      <c r="Z48" s="328">
        <f t="shared" si="92"/>
        <v>0</v>
      </c>
      <c r="AA48" s="328">
        <f t="shared" si="92"/>
        <v>0</v>
      </c>
      <c r="AB48" s="328">
        <f t="shared" si="92"/>
        <v>0</v>
      </c>
      <c r="AC48" s="328">
        <f t="shared" si="92"/>
        <v>0</v>
      </c>
      <c r="AD48" s="328">
        <f t="shared" si="92"/>
        <v>0</v>
      </c>
      <c r="AE48" s="328">
        <f t="shared" si="92"/>
        <v>0</v>
      </c>
      <c r="AF48" s="328">
        <f t="shared" si="92"/>
        <v>0</v>
      </c>
      <c r="AG48" s="328">
        <f t="shared" si="92"/>
        <v>0</v>
      </c>
      <c r="AH48" s="328">
        <f t="shared" si="92"/>
        <v>0</v>
      </c>
      <c r="AI48" s="328">
        <f t="shared" ref="AI48:AZ48" si="93">AI46</f>
        <v>0</v>
      </c>
      <c r="AJ48" s="328">
        <f t="shared" si="93"/>
        <v>0</v>
      </c>
      <c r="AK48" s="328">
        <f t="shared" si="93"/>
        <v>0</v>
      </c>
      <c r="AL48" s="328">
        <f t="shared" si="93"/>
        <v>0</v>
      </c>
      <c r="AM48" s="328">
        <f t="shared" si="93"/>
        <v>0</v>
      </c>
      <c r="AN48" s="328">
        <f t="shared" si="93"/>
        <v>0</v>
      </c>
      <c r="AO48" s="328">
        <f t="shared" si="93"/>
        <v>0</v>
      </c>
      <c r="AP48" s="328">
        <f t="shared" si="93"/>
        <v>0</v>
      </c>
      <c r="AQ48" s="328">
        <f t="shared" si="93"/>
        <v>0</v>
      </c>
      <c r="AR48" s="328">
        <f t="shared" si="93"/>
        <v>0</v>
      </c>
      <c r="AS48" s="328">
        <f t="shared" si="93"/>
        <v>0</v>
      </c>
      <c r="AT48" s="328">
        <f t="shared" si="93"/>
        <v>0</v>
      </c>
      <c r="AU48" s="328">
        <f t="shared" si="93"/>
        <v>0</v>
      </c>
      <c r="AV48" s="277"/>
      <c r="AW48" s="277"/>
      <c r="AX48" s="277"/>
      <c r="AY48" s="194">
        <f t="shared" si="93"/>
        <v>0</v>
      </c>
      <c r="AZ48" s="194">
        <f t="shared" si="93"/>
        <v>0</v>
      </c>
    </row>
    <row r="49" spans="2:52" ht="20" customHeight="1" outlineLevel="1" x14ac:dyDescent="0.25">
      <c r="B49" s="195" t="s">
        <v>96</v>
      </c>
      <c r="C49" s="196">
        <f>C48-C46</f>
        <v>0</v>
      </c>
      <c r="D49" s="196">
        <f t="shared" ref="D49:L49" si="94">D48-D46</f>
        <v>0</v>
      </c>
      <c r="E49" s="196">
        <f t="shared" si="94"/>
        <v>0</v>
      </c>
      <c r="F49" s="197">
        <f t="shared" si="94"/>
        <v>0</v>
      </c>
      <c r="G49" s="197">
        <f t="shared" si="94"/>
        <v>0</v>
      </c>
      <c r="H49" s="197">
        <f t="shared" si="94"/>
        <v>0</v>
      </c>
      <c r="I49" s="197">
        <f t="shared" si="94"/>
        <v>0</v>
      </c>
      <c r="J49" s="197">
        <f t="shared" si="94"/>
        <v>0</v>
      </c>
      <c r="K49" s="197">
        <f t="shared" si="94"/>
        <v>0</v>
      </c>
      <c r="L49" s="197">
        <f t="shared" si="94"/>
        <v>0</v>
      </c>
      <c r="M49" s="197">
        <f t="shared" si="82"/>
        <v>0</v>
      </c>
      <c r="N49" s="197">
        <f t="shared" si="82"/>
        <v>0</v>
      </c>
      <c r="O49" s="197">
        <f t="shared" si="82"/>
        <v>0</v>
      </c>
      <c r="P49" s="197">
        <f t="shared" si="82"/>
        <v>0</v>
      </c>
      <c r="Q49" s="197">
        <f t="shared" si="82"/>
        <v>0</v>
      </c>
      <c r="R49" s="197">
        <f t="shared" si="82"/>
        <v>0</v>
      </c>
      <c r="S49" s="197">
        <f t="shared" si="82"/>
        <v>0</v>
      </c>
      <c r="T49" s="197">
        <f t="shared" si="82"/>
        <v>0</v>
      </c>
      <c r="U49" s="197">
        <f t="shared" si="82"/>
        <v>0</v>
      </c>
      <c r="V49" s="197">
        <f t="shared" si="82"/>
        <v>0</v>
      </c>
      <c r="W49" s="197">
        <f t="shared" si="82"/>
        <v>0</v>
      </c>
      <c r="X49" s="197">
        <f t="shared" si="82"/>
        <v>0</v>
      </c>
      <c r="Y49" s="197">
        <f t="shared" si="82"/>
        <v>0</v>
      </c>
      <c r="Z49" s="197">
        <f t="shared" si="82"/>
        <v>0</v>
      </c>
      <c r="AA49" s="197">
        <f t="shared" si="82"/>
        <v>0</v>
      </c>
      <c r="AB49" s="197">
        <f t="shared" si="82"/>
        <v>0</v>
      </c>
      <c r="AC49" s="197">
        <f t="shared" si="82"/>
        <v>0</v>
      </c>
      <c r="AD49" s="197">
        <f t="shared" si="82"/>
        <v>0</v>
      </c>
      <c r="AE49" s="197">
        <f t="shared" si="82"/>
        <v>0</v>
      </c>
      <c r="AF49" s="197">
        <f t="shared" si="82"/>
        <v>0</v>
      </c>
      <c r="AG49" s="197">
        <f t="shared" si="82"/>
        <v>0</v>
      </c>
      <c r="AH49" s="197">
        <f t="shared" si="82"/>
        <v>0</v>
      </c>
      <c r="AI49" s="197">
        <f t="shared" si="82"/>
        <v>0</v>
      </c>
      <c r="AJ49" s="197">
        <f t="shared" si="82"/>
        <v>0</v>
      </c>
      <c r="AK49" s="197">
        <f t="shared" si="82"/>
        <v>0</v>
      </c>
      <c r="AL49" s="197">
        <f t="shared" si="82"/>
        <v>0</v>
      </c>
      <c r="AM49" s="197">
        <f t="shared" si="82"/>
        <v>0</v>
      </c>
      <c r="AN49" s="197">
        <f t="shared" si="82"/>
        <v>0</v>
      </c>
      <c r="AO49" s="197">
        <f t="shared" si="82"/>
        <v>0</v>
      </c>
      <c r="AP49" s="197">
        <f t="shared" si="82"/>
        <v>0</v>
      </c>
      <c r="AQ49" s="197">
        <f t="shared" si="82"/>
        <v>0</v>
      </c>
      <c r="AR49" s="197">
        <f t="shared" si="82"/>
        <v>0</v>
      </c>
      <c r="AS49" s="197">
        <f t="shared" si="82"/>
        <v>0</v>
      </c>
      <c r="AT49" s="197">
        <f t="shared" si="82"/>
        <v>0</v>
      </c>
      <c r="AU49" s="197">
        <f t="shared" si="82"/>
        <v>0</v>
      </c>
      <c r="AV49" s="197">
        <f t="shared" si="82"/>
        <v>0</v>
      </c>
      <c r="AW49" s="197">
        <f t="shared" si="82"/>
        <v>0</v>
      </c>
      <c r="AX49" s="197">
        <f t="shared" si="82"/>
        <v>0</v>
      </c>
      <c r="AY49" s="197">
        <f t="shared" si="82"/>
        <v>0</v>
      </c>
      <c r="AZ49" s="197">
        <f t="shared" si="82"/>
        <v>0</v>
      </c>
    </row>
    <row r="50" spans="2:52" ht="20" customHeight="1" outlineLevel="1" x14ac:dyDescent="0.25">
      <c r="B50" s="193" t="s">
        <v>112</v>
      </c>
      <c r="C50" s="328">
        <f t="shared" ref="C50:AH50" si="95">C48</f>
        <v>0</v>
      </c>
      <c r="D50" s="328">
        <f t="shared" si="95"/>
        <v>0</v>
      </c>
      <c r="E50" s="328">
        <f t="shared" si="95"/>
        <v>0</v>
      </c>
      <c r="F50" s="328">
        <f t="shared" si="95"/>
        <v>0</v>
      </c>
      <c r="G50" s="328">
        <f t="shared" si="95"/>
        <v>0</v>
      </c>
      <c r="H50" s="328">
        <f t="shared" si="95"/>
        <v>0</v>
      </c>
      <c r="I50" s="328">
        <f t="shared" si="95"/>
        <v>0</v>
      </c>
      <c r="J50" s="328">
        <f t="shared" si="95"/>
        <v>0</v>
      </c>
      <c r="K50" s="328">
        <f t="shared" si="95"/>
        <v>0</v>
      </c>
      <c r="L50" s="328">
        <f t="shared" si="95"/>
        <v>0</v>
      </c>
      <c r="M50" s="328">
        <f t="shared" si="95"/>
        <v>0</v>
      </c>
      <c r="N50" s="328">
        <f t="shared" si="95"/>
        <v>0</v>
      </c>
      <c r="O50" s="328">
        <f t="shared" si="95"/>
        <v>0</v>
      </c>
      <c r="P50" s="328">
        <f t="shared" si="95"/>
        <v>0</v>
      </c>
      <c r="Q50" s="328">
        <f t="shared" si="95"/>
        <v>0</v>
      </c>
      <c r="R50" s="328">
        <f t="shared" si="95"/>
        <v>0</v>
      </c>
      <c r="S50" s="328">
        <f t="shared" si="95"/>
        <v>0</v>
      </c>
      <c r="T50" s="328">
        <f t="shared" si="95"/>
        <v>0</v>
      </c>
      <c r="U50" s="328">
        <f t="shared" si="95"/>
        <v>0</v>
      </c>
      <c r="V50" s="328">
        <f t="shared" si="95"/>
        <v>0</v>
      </c>
      <c r="W50" s="328">
        <f t="shared" si="95"/>
        <v>0</v>
      </c>
      <c r="X50" s="328">
        <f t="shared" si="95"/>
        <v>0</v>
      </c>
      <c r="Y50" s="328">
        <f t="shared" si="95"/>
        <v>0</v>
      </c>
      <c r="Z50" s="328">
        <f t="shared" si="95"/>
        <v>0</v>
      </c>
      <c r="AA50" s="328">
        <f t="shared" si="95"/>
        <v>0</v>
      </c>
      <c r="AB50" s="328">
        <f t="shared" si="95"/>
        <v>0</v>
      </c>
      <c r="AC50" s="328">
        <f t="shared" si="95"/>
        <v>0</v>
      </c>
      <c r="AD50" s="328">
        <f t="shared" si="95"/>
        <v>0</v>
      </c>
      <c r="AE50" s="328">
        <f t="shared" si="95"/>
        <v>0</v>
      </c>
      <c r="AF50" s="328">
        <f t="shared" si="95"/>
        <v>0</v>
      </c>
      <c r="AG50" s="328">
        <f t="shared" si="95"/>
        <v>0</v>
      </c>
      <c r="AH50" s="328">
        <f t="shared" si="95"/>
        <v>0</v>
      </c>
      <c r="AI50" s="328">
        <f t="shared" ref="AI50:AX50" si="96">AI48</f>
        <v>0</v>
      </c>
      <c r="AJ50" s="328">
        <f t="shared" si="96"/>
        <v>0</v>
      </c>
      <c r="AK50" s="328">
        <f t="shared" si="96"/>
        <v>0</v>
      </c>
      <c r="AL50" s="328">
        <f t="shared" si="96"/>
        <v>0</v>
      </c>
      <c r="AM50" s="328">
        <f t="shared" si="96"/>
        <v>0</v>
      </c>
      <c r="AN50" s="328">
        <f t="shared" si="96"/>
        <v>0</v>
      </c>
      <c r="AO50" s="328">
        <f t="shared" si="96"/>
        <v>0</v>
      </c>
      <c r="AP50" s="328">
        <f t="shared" si="96"/>
        <v>0</v>
      </c>
      <c r="AQ50" s="328">
        <f t="shared" si="96"/>
        <v>0</v>
      </c>
      <c r="AR50" s="328">
        <f t="shared" si="96"/>
        <v>0</v>
      </c>
      <c r="AS50" s="328">
        <f t="shared" si="96"/>
        <v>0</v>
      </c>
      <c r="AT50" s="328">
        <f t="shared" si="96"/>
        <v>0</v>
      </c>
      <c r="AU50" s="328">
        <f t="shared" si="96"/>
        <v>0</v>
      </c>
      <c r="AV50" s="328">
        <f t="shared" si="96"/>
        <v>0</v>
      </c>
      <c r="AW50" s="328">
        <f t="shared" si="96"/>
        <v>0</v>
      </c>
      <c r="AX50" s="328">
        <f t="shared" si="96"/>
        <v>0</v>
      </c>
      <c r="AY50" s="277"/>
      <c r="AZ50" s="277"/>
    </row>
    <row r="51" spans="2:52" ht="20" customHeight="1" outlineLevel="1" x14ac:dyDescent="0.25">
      <c r="B51" s="195" t="s">
        <v>96</v>
      </c>
      <c r="C51" s="196">
        <f>C50-C48</f>
        <v>0</v>
      </c>
      <c r="D51" s="196">
        <f t="shared" ref="D51:L51" si="97">D50-D48</f>
        <v>0</v>
      </c>
      <c r="E51" s="196">
        <f t="shared" si="97"/>
        <v>0</v>
      </c>
      <c r="F51" s="197">
        <f t="shared" si="97"/>
        <v>0</v>
      </c>
      <c r="G51" s="197">
        <f t="shared" si="97"/>
        <v>0</v>
      </c>
      <c r="H51" s="197">
        <f t="shared" si="97"/>
        <v>0</v>
      </c>
      <c r="I51" s="197">
        <f t="shared" si="97"/>
        <v>0</v>
      </c>
      <c r="J51" s="197">
        <f t="shared" si="97"/>
        <v>0</v>
      </c>
      <c r="K51" s="197">
        <f t="shared" si="97"/>
        <v>0</v>
      </c>
      <c r="L51" s="197">
        <f t="shared" si="97"/>
        <v>0</v>
      </c>
      <c r="M51" s="197">
        <f t="shared" si="82"/>
        <v>0</v>
      </c>
      <c r="N51" s="197">
        <f t="shared" si="82"/>
        <v>0</v>
      </c>
      <c r="O51" s="197">
        <f t="shared" si="82"/>
        <v>0</v>
      </c>
      <c r="P51" s="197">
        <f t="shared" si="82"/>
        <v>0</v>
      </c>
      <c r="Q51" s="197">
        <f t="shared" si="82"/>
        <v>0</v>
      </c>
      <c r="R51" s="197">
        <f t="shared" si="82"/>
        <v>0</v>
      </c>
      <c r="S51" s="197">
        <f t="shared" si="82"/>
        <v>0</v>
      </c>
      <c r="T51" s="197">
        <f t="shared" si="82"/>
        <v>0</v>
      </c>
      <c r="U51" s="197">
        <f t="shared" si="82"/>
        <v>0</v>
      </c>
      <c r="V51" s="197">
        <f t="shared" si="82"/>
        <v>0</v>
      </c>
      <c r="W51" s="197">
        <f t="shared" si="82"/>
        <v>0</v>
      </c>
      <c r="X51" s="197">
        <f t="shared" si="82"/>
        <v>0</v>
      </c>
      <c r="Y51" s="197">
        <f t="shared" si="82"/>
        <v>0</v>
      </c>
      <c r="Z51" s="197">
        <f t="shared" si="82"/>
        <v>0</v>
      </c>
      <c r="AA51" s="197">
        <f t="shared" si="82"/>
        <v>0</v>
      </c>
      <c r="AB51" s="197">
        <f t="shared" si="82"/>
        <v>0</v>
      </c>
      <c r="AC51" s="197">
        <f t="shared" si="82"/>
        <v>0</v>
      </c>
      <c r="AD51" s="197">
        <f t="shared" si="82"/>
        <v>0</v>
      </c>
      <c r="AE51" s="197">
        <f t="shared" si="82"/>
        <v>0</v>
      </c>
      <c r="AF51" s="197">
        <f t="shared" si="82"/>
        <v>0</v>
      </c>
      <c r="AG51" s="197">
        <f t="shared" si="82"/>
        <v>0</v>
      </c>
      <c r="AH51" s="197">
        <f t="shared" si="82"/>
        <v>0</v>
      </c>
      <c r="AI51" s="197">
        <f t="shared" si="82"/>
        <v>0</v>
      </c>
      <c r="AJ51" s="197">
        <f t="shared" si="82"/>
        <v>0</v>
      </c>
      <c r="AK51" s="197">
        <f>AK50-AK48</f>
        <v>0</v>
      </c>
      <c r="AL51" s="197">
        <f t="shared" si="82"/>
        <v>0</v>
      </c>
      <c r="AM51" s="197">
        <f t="shared" si="82"/>
        <v>0</v>
      </c>
      <c r="AN51" s="197">
        <f t="shared" si="82"/>
        <v>0</v>
      </c>
      <c r="AO51" s="197">
        <f t="shared" si="82"/>
        <v>0</v>
      </c>
      <c r="AP51" s="197">
        <f t="shared" si="82"/>
        <v>0</v>
      </c>
      <c r="AQ51" s="197">
        <f t="shared" si="82"/>
        <v>0</v>
      </c>
      <c r="AR51" s="197">
        <f t="shared" si="82"/>
        <v>0</v>
      </c>
      <c r="AS51" s="197">
        <f t="shared" si="82"/>
        <v>0</v>
      </c>
      <c r="AT51" s="197">
        <f t="shared" si="82"/>
        <v>0</v>
      </c>
      <c r="AU51" s="197">
        <f t="shared" si="82"/>
        <v>0</v>
      </c>
      <c r="AV51" s="197">
        <f t="shared" si="82"/>
        <v>0</v>
      </c>
      <c r="AW51" s="197">
        <f t="shared" si="82"/>
        <v>0</v>
      </c>
      <c r="AX51" s="197">
        <f t="shared" si="82"/>
        <v>0</v>
      </c>
      <c r="AY51" s="197">
        <f t="shared" si="82"/>
        <v>0</v>
      </c>
      <c r="AZ51" s="197">
        <f t="shared" si="82"/>
        <v>0</v>
      </c>
    </row>
    <row r="52" spans="2:52" ht="20" customHeight="1" x14ac:dyDescent="0.25">
      <c r="B52" s="195" t="s">
        <v>128</v>
      </c>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row>
    <row r="53" spans="2:52" ht="20" customHeight="1" x14ac:dyDescent="0.25">
      <c r="B53" s="195"/>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row>
    <row r="54" spans="2:52" ht="20" customHeight="1" thickBot="1" x14ac:dyDescent="0.3">
      <c r="B54" s="198" t="s">
        <v>90</v>
      </c>
      <c r="C54" s="199" t="s">
        <v>97</v>
      </c>
      <c r="D54" s="199" t="s">
        <v>98</v>
      </c>
      <c r="E54" s="199" t="s">
        <v>99</v>
      </c>
      <c r="F54" s="199" t="s">
        <v>113</v>
      </c>
      <c r="G54" s="199" t="s">
        <v>114</v>
      </c>
      <c r="H54" s="199" t="s">
        <v>115</v>
      </c>
      <c r="I54" s="199" t="s">
        <v>116</v>
      </c>
      <c r="J54" s="199" t="s">
        <v>117</v>
      </c>
      <c r="K54" s="199" t="s">
        <v>118</v>
      </c>
      <c r="L54" s="199" t="s">
        <v>119</v>
      </c>
      <c r="M54" s="199" t="s">
        <v>120</v>
      </c>
      <c r="N54" s="199" t="s">
        <v>121</v>
      </c>
      <c r="O54" s="199" t="s">
        <v>122</v>
      </c>
      <c r="P54" s="199" t="s">
        <v>123</v>
      </c>
      <c r="Q54" s="199" t="s">
        <v>124</v>
      </c>
      <c r="R54" s="199" t="s">
        <v>125</v>
      </c>
      <c r="S54" s="199" t="s">
        <v>126</v>
      </c>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row>
    <row r="55" spans="2:52" ht="20" customHeight="1" x14ac:dyDescent="0.25">
      <c r="B55" s="161" t="s">
        <v>80</v>
      </c>
      <c r="C55" s="200">
        <f>$C$8</f>
        <v>9.7000000000000003E-2</v>
      </c>
      <c r="D55" s="200">
        <f t="shared" ref="D55:S55" si="98">$C$8</f>
        <v>9.7000000000000003E-2</v>
      </c>
      <c r="E55" s="200">
        <f t="shared" si="98"/>
        <v>9.7000000000000003E-2</v>
      </c>
      <c r="F55" s="200">
        <f t="shared" si="98"/>
        <v>9.7000000000000003E-2</v>
      </c>
      <c r="G55" s="200">
        <f t="shared" si="98"/>
        <v>9.7000000000000003E-2</v>
      </c>
      <c r="H55" s="200">
        <f t="shared" si="98"/>
        <v>9.7000000000000003E-2</v>
      </c>
      <c r="I55" s="200">
        <f t="shared" si="98"/>
        <v>9.7000000000000003E-2</v>
      </c>
      <c r="J55" s="200">
        <f t="shared" si="98"/>
        <v>9.7000000000000003E-2</v>
      </c>
      <c r="K55" s="200">
        <f t="shared" si="98"/>
        <v>9.7000000000000003E-2</v>
      </c>
      <c r="L55" s="200">
        <f t="shared" si="98"/>
        <v>9.7000000000000003E-2</v>
      </c>
      <c r="M55" s="200">
        <f t="shared" si="98"/>
        <v>9.7000000000000003E-2</v>
      </c>
      <c r="N55" s="200">
        <f t="shared" si="98"/>
        <v>9.7000000000000003E-2</v>
      </c>
      <c r="O55" s="200">
        <f t="shared" si="98"/>
        <v>9.7000000000000003E-2</v>
      </c>
      <c r="P55" s="200">
        <f t="shared" si="98"/>
        <v>9.7000000000000003E-2</v>
      </c>
      <c r="Q55" s="200">
        <f t="shared" si="98"/>
        <v>9.7000000000000003E-2</v>
      </c>
      <c r="R55" s="200">
        <f t="shared" si="98"/>
        <v>9.7000000000000003E-2</v>
      </c>
      <c r="S55" s="200">
        <f t="shared" si="98"/>
        <v>9.7000000000000003E-2</v>
      </c>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row>
    <row r="56" spans="2:52" ht="20" customHeight="1" x14ac:dyDescent="0.25">
      <c r="B56" s="161" t="s">
        <v>81</v>
      </c>
      <c r="C56" s="115" t="e">
        <f>'Naudas plūsma'!C34</f>
        <v>#VALUE!</v>
      </c>
      <c r="D56" s="115" t="e">
        <f>C57</f>
        <v>#VALUE!</v>
      </c>
      <c r="E56" s="115" t="e">
        <f t="shared" ref="E56:S56" si="99">D57</f>
        <v>#VALUE!</v>
      </c>
      <c r="F56" s="115" t="e">
        <f t="shared" si="99"/>
        <v>#VALUE!</v>
      </c>
      <c r="G56" s="115" t="e">
        <f t="shared" si="99"/>
        <v>#VALUE!</v>
      </c>
      <c r="H56" s="115" t="e">
        <f t="shared" si="99"/>
        <v>#VALUE!</v>
      </c>
      <c r="I56" s="115" t="e">
        <f t="shared" si="99"/>
        <v>#VALUE!</v>
      </c>
      <c r="J56" s="115" t="e">
        <f t="shared" si="99"/>
        <v>#VALUE!</v>
      </c>
      <c r="K56" s="115" t="e">
        <f t="shared" si="99"/>
        <v>#VALUE!</v>
      </c>
      <c r="L56" s="115" t="e">
        <f t="shared" si="99"/>
        <v>#VALUE!</v>
      </c>
      <c r="M56" s="115" t="e">
        <f t="shared" si="99"/>
        <v>#VALUE!</v>
      </c>
      <c r="N56" s="115" t="e">
        <f t="shared" si="99"/>
        <v>#VALUE!</v>
      </c>
      <c r="O56" s="115" t="e">
        <f t="shared" si="99"/>
        <v>#VALUE!</v>
      </c>
      <c r="P56" s="115" t="e">
        <f t="shared" si="99"/>
        <v>#NUM!</v>
      </c>
      <c r="Q56" s="115" t="e">
        <f t="shared" si="99"/>
        <v>#NUM!</v>
      </c>
      <c r="R56" s="115" t="e">
        <f t="shared" si="99"/>
        <v>#NUM!</v>
      </c>
      <c r="S56" s="115" t="e">
        <f t="shared" si="99"/>
        <v>#NUM!</v>
      </c>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row>
    <row r="57" spans="2:52" ht="20" customHeight="1" x14ac:dyDescent="0.25">
      <c r="B57" s="161" t="s">
        <v>82</v>
      </c>
      <c r="C57" s="115" t="e">
        <f>IRR(C18:AZ18)</f>
        <v>#VALUE!</v>
      </c>
      <c r="D57" s="115" t="e">
        <f>IRR(C20:AZ20)</f>
        <v>#VALUE!</v>
      </c>
      <c r="E57" s="115" t="e">
        <f>IRR(C22:AZ22)</f>
        <v>#VALUE!</v>
      </c>
      <c r="F57" s="115" t="e">
        <f>IRR(C24:AZ24)</f>
        <v>#VALUE!</v>
      </c>
      <c r="G57" s="115" t="e">
        <f>IRR(C26:AZ26)</f>
        <v>#VALUE!</v>
      </c>
      <c r="H57" s="115" t="e">
        <f>IRR(C28:AZ28)</f>
        <v>#VALUE!</v>
      </c>
      <c r="I57" s="115" t="e">
        <f>IRR(C30:AZ30)</f>
        <v>#VALUE!</v>
      </c>
      <c r="J57" s="115" t="e">
        <f>IRR(C32:AZ32)</f>
        <v>#VALUE!</v>
      </c>
      <c r="K57" s="115" t="e">
        <f>IRR(C34:AZ34)</f>
        <v>#VALUE!</v>
      </c>
      <c r="L57" s="115" t="e">
        <f>IRR(C36:AZ36)</f>
        <v>#VALUE!</v>
      </c>
      <c r="M57" s="115" t="e">
        <f>IRR(C38:AZ38)</f>
        <v>#VALUE!</v>
      </c>
      <c r="N57" s="115" t="e">
        <f>IRR(C40:AZ40)</f>
        <v>#VALUE!</v>
      </c>
      <c r="O57" s="115" t="e">
        <f>IRR(C42:AZ42)</f>
        <v>#NUM!</v>
      </c>
      <c r="P57" s="115" t="e">
        <f>IRR(C44:AZ44)</f>
        <v>#NUM!</v>
      </c>
      <c r="Q57" s="115" t="e">
        <f>IRR(C46:AZ46)</f>
        <v>#NUM!</v>
      </c>
      <c r="R57" s="115" t="e">
        <f>IRR(C48:AZ48)</f>
        <v>#NUM!</v>
      </c>
      <c r="S57" s="115" t="e">
        <f>IRR(C50:AZ50)</f>
        <v>#NUM!</v>
      </c>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row>
    <row r="58" spans="2:52" ht="20" customHeight="1" x14ac:dyDescent="0.25">
      <c r="B58" s="190" t="s">
        <v>55</v>
      </c>
      <c r="C58" s="333" t="e">
        <f t="shared" ref="C58:S58" si="100">C57-C55</f>
        <v>#VALUE!</v>
      </c>
      <c r="D58" s="333" t="e">
        <f t="shared" si="100"/>
        <v>#VALUE!</v>
      </c>
      <c r="E58" s="333" t="e">
        <f t="shared" si="100"/>
        <v>#VALUE!</v>
      </c>
      <c r="F58" s="333" t="e">
        <f t="shared" si="100"/>
        <v>#VALUE!</v>
      </c>
      <c r="G58" s="333" t="e">
        <f t="shared" si="100"/>
        <v>#VALUE!</v>
      </c>
      <c r="H58" s="333" t="e">
        <f t="shared" si="100"/>
        <v>#VALUE!</v>
      </c>
      <c r="I58" s="333" t="e">
        <f t="shared" si="100"/>
        <v>#VALUE!</v>
      </c>
      <c r="J58" s="333" t="e">
        <f t="shared" si="100"/>
        <v>#VALUE!</v>
      </c>
      <c r="K58" s="333" t="e">
        <f t="shared" si="100"/>
        <v>#VALUE!</v>
      </c>
      <c r="L58" s="333" t="e">
        <f t="shared" si="100"/>
        <v>#VALUE!</v>
      </c>
      <c r="M58" s="333" t="e">
        <f t="shared" si="100"/>
        <v>#VALUE!</v>
      </c>
      <c r="N58" s="333" t="e">
        <f t="shared" si="100"/>
        <v>#VALUE!</v>
      </c>
      <c r="O58" s="333" t="e">
        <f t="shared" si="100"/>
        <v>#NUM!</v>
      </c>
      <c r="P58" s="333" t="e">
        <f t="shared" si="100"/>
        <v>#NUM!</v>
      </c>
      <c r="Q58" s="333" t="e">
        <f t="shared" si="100"/>
        <v>#NUM!</v>
      </c>
      <c r="R58" s="333" t="e">
        <f t="shared" si="100"/>
        <v>#NUM!</v>
      </c>
      <c r="S58" s="333" t="e">
        <f t="shared" si="100"/>
        <v>#NUM!</v>
      </c>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row>
    <row r="59" spans="2:52" ht="51.65" customHeight="1" x14ac:dyDescent="0.25">
      <c r="B59" s="205" t="s">
        <v>143</v>
      </c>
      <c r="C59" s="331" t="e">
        <f>IF((C57&lt;=C55),0,NPV(C55,C18:AZ18))</f>
        <v>#VALUE!</v>
      </c>
      <c r="D59" s="331" t="e">
        <f>IF((D57&lt;=D55),0,NPV(D55,C20:AZ20))</f>
        <v>#VALUE!</v>
      </c>
      <c r="E59" s="331" t="e">
        <f>IF((E57&lt;=E55),0,NPV(E55,C22:AZ22))</f>
        <v>#VALUE!</v>
      </c>
      <c r="F59" s="331" t="e">
        <f>IF((F57&lt;=F55),0,NPV(F55,C24:AZ24))</f>
        <v>#VALUE!</v>
      </c>
      <c r="G59" s="331" t="e">
        <f>IF((G57&lt;=G55),0,NPV(G55,C26:AZ26))</f>
        <v>#VALUE!</v>
      </c>
      <c r="H59" s="331" t="e">
        <f>IF((H57&lt;=H55),0,NPV(H55,C28:AZ28))</f>
        <v>#VALUE!</v>
      </c>
      <c r="I59" s="331" t="e">
        <f>IF((I57&lt;=I55),0,NPV(I55,C30:AZ30))</f>
        <v>#VALUE!</v>
      </c>
      <c r="J59" s="331" t="e">
        <f>IF((J57&lt;=J55),0,NPV(J55,C32:AZ32))</f>
        <v>#VALUE!</v>
      </c>
      <c r="K59" s="331" t="e">
        <f>IF((K57&lt;=K55),0,NPV(K55,C34:AZ34))</f>
        <v>#VALUE!</v>
      </c>
      <c r="L59" s="331" t="e">
        <f>IF((L57&lt;=L55),0,NPV(L55,C36:AZ36))</f>
        <v>#VALUE!</v>
      </c>
      <c r="M59" s="331" t="e">
        <f>IF((M57&lt;=M55),0,NPV(M55,C38:AZ38))</f>
        <v>#VALUE!</v>
      </c>
      <c r="N59" s="331" t="e">
        <f>IF((N57&lt;=N55),0,NPV(N55,C40:AZ40))</f>
        <v>#VALUE!</v>
      </c>
      <c r="O59" s="331" t="e">
        <f>IF((O57&lt;=O55),0,NPV(O55,C42:AZ42))</f>
        <v>#NUM!</v>
      </c>
      <c r="P59" s="331" t="e">
        <f>IF((P57&lt;=P55),0,NPV(P55,C44:AZ44))</f>
        <v>#NUM!</v>
      </c>
      <c r="Q59" s="331" t="e">
        <f>IF((Q57&lt;=Q55),0,NPV(Q55,C46:AZ46))</f>
        <v>#NUM!</v>
      </c>
      <c r="R59" s="331" t="e">
        <f>IF((R57&lt;=R55),0,NPV(R55,C48:AZ48))</f>
        <v>#NUM!</v>
      </c>
      <c r="S59" s="331" t="e">
        <f>IF((S57&lt;=S55),0,NPV(S55,C50:AZ50))</f>
        <v>#NUM!</v>
      </c>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row>
    <row r="60" spans="2:52" ht="20" customHeight="1" x14ac:dyDescent="0.25">
      <c r="B60" s="290" t="s">
        <v>75</v>
      </c>
      <c r="C60" s="332" t="e">
        <f>SUM(C61:C63)</f>
        <v>#VALUE!</v>
      </c>
      <c r="D60" s="332" t="e">
        <f t="shared" ref="D60:S60" si="101">SUM(D61:D63)</f>
        <v>#VALUE!</v>
      </c>
      <c r="E60" s="332" t="e">
        <f t="shared" si="101"/>
        <v>#VALUE!</v>
      </c>
      <c r="F60" s="332" t="e">
        <f t="shared" si="101"/>
        <v>#VALUE!</v>
      </c>
      <c r="G60" s="332" t="e">
        <f t="shared" si="101"/>
        <v>#VALUE!</v>
      </c>
      <c r="H60" s="332" t="e">
        <f t="shared" si="101"/>
        <v>#VALUE!</v>
      </c>
      <c r="I60" s="332" t="e">
        <f t="shared" si="101"/>
        <v>#VALUE!</v>
      </c>
      <c r="J60" s="332" t="e">
        <f t="shared" si="101"/>
        <v>#VALUE!</v>
      </c>
      <c r="K60" s="332" t="e">
        <f t="shared" si="101"/>
        <v>#VALUE!</v>
      </c>
      <c r="L60" s="332" t="e">
        <f t="shared" si="101"/>
        <v>#VALUE!</v>
      </c>
      <c r="M60" s="332" t="e">
        <f t="shared" si="101"/>
        <v>#VALUE!</v>
      </c>
      <c r="N60" s="332" t="e">
        <f t="shared" si="101"/>
        <v>#VALUE!</v>
      </c>
      <c r="O60" s="332" t="e">
        <f t="shared" si="101"/>
        <v>#VALUE!</v>
      </c>
      <c r="P60" s="332" t="e">
        <f t="shared" si="101"/>
        <v>#VALUE!</v>
      </c>
      <c r="Q60" s="332" t="e">
        <f t="shared" si="101"/>
        <v>#VALUE!</v>
      </c>
      <c r="R60" s="332" t="e">
        <f t="shared" si="101"/>
        <v>#VALUE!</v>
      </c>
      <c r="S60" s="332" t="e">
        <f t="shared" si="101"/>
        <v>#VALUE!</v>
      </c>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row>
    <row r="61" spans="2:52" ht="20" customHeight="1" outlineLevel="1" x14ac:dyDescent="0.25">
      <c r="B61" s="324" t="s">
        <v>20</v>
      </c>
      <c r="C61" s="332">
        <f>$C$11/'Ienākumu pieņēmumi'!$D$11</f>
        <v>0</v>
      </c>
      <c r="D61" s="332">
        <f>$C$11/'Ienākumu pieņēmumi'!$D$11</f>
        <v>0</v>
      </c>
      <c r="E61" s="332">
        <f>$C$11/'Ienākumu pieņēmumi'!$D$11</f>
        <v>0</v>
      </c>
      <c r="F61" s="332">
        <f>$C$11/'Ienākumu pieņēmumi'!$D$11</f>
        <v>0</v>
      </c>
      <c r="G61" s="332">
        <f>$C$11/'Ienākumu pieņēmumi'!$D$11</f>
        <v>0</v>
      </c>
      <c r="H61" s="332">
        <f>$C$11/'Ienākumu pieņēmumi'!$D$11</f>
        <v>0</v>
      </c>
      <c r="I61" s="332">
        <f>$C$11/'Ienākumu pieņēmumi'!$D$11</f>
        <v>0</v>
      </c>
      <c r="J61" s="332">
        <f>$C$11/'Ienākumu pieņēmumi'!$D$11</f>
        <v>0</v>
      </c>
      <c r="K61" s="332">
        <f>$C$11/'Ienākumu pieņēmumi'!$D$11</f>
        <v>0</v>
      </c>
      <c r="L61" s="332">
        <f>$C$11/'Ienākumu pieņēmumi'!$D$11</f>
        <v>0</v>
      </c>
      <c r="M61" s="332">
        <f>$C$11/'Ienākumu pieņēmumi'!$D$11</f>
        <v>0</v>
      </c>
      <c r="N61" s="332">
        <f>$C$11/'Ienākumu pieņēmumi'!$D$11</f>
        <v>0</v>
      </c>
      <c r="O61" s="332">
        <f>$C$11/'Ienākumu pieņēmumi'!$D$11</f>
        <v>0</v>
      </c>
      <c r="P61" s="332">
        <f>$C$11/'Ienākumu pieņēmumi'!$D$11</f>
        <v>0</v>
      </c>
      <c r="Q61" s="332">
        <f>$C$11/'Ienākumu pieņēmumi'!$D$11</f>
        <v>0</v>
      </c>
      <c r="R61" s="332">
        <f>$C$11/'Ienākumu pieņēmumi'!$D$11</f>
        <v>0</v>
      </c>
      <c r="S61" s="332">
        <f>$C$11/'Ienākumu pieņēmumi'!$D$11</f>
        <v>0</v>
      </c>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row>
    <row r="62" spans="2:52" ht="20" customHeight="1" outlineLevel="1" x14ac:dyDescent="0.25">
      <c r="B62" s="324" t="s">
        <v>304</v>
      </c>
      <c r="C62" s="332" t="e">
        <f>(SUM('Aizdevums_valsts atbalsts'!$E$45:$AH$45)/'Ienākumu pieņēmumi'!$D$11)+(SUM('Aizdevums_valsts atbalsts'!$E$23:$AH$23)/'Ienākumu pieņēmumi'!$D$11)</f>
        <v>#VALUE!</v>
      </c>
      <c r="D62" s="332" t="e">
        <f>(SUM('Aizdevums_valsts atbalsts'!$E$45:$AH$45)/'Ienākumu pieņēmumi'!$D$11)+(SUM('Aizdevums_valsts atbalsts'!$E$23:$AH$23)/'Ienākumu pieņēmumi'!$D$11)</f>
        <v>#VALUE!</v>
      </c>
      <c r="E62" s="332" t="e">
        <f>(SUM('Aizdevums_valsts atbalsts'!$E$45:$AH$45)/'Ienākumu pieņēmumi'!$D$11)+(SUM('Aizdevums_valsts atbalsts'!$E$23:$AH$23)/'Ienākumu pieņēmumi'!$D$11)</f>
        <v>#VALUE!</v>
      </c>
      <c r="F62" s="332" t="e">
        <f>(SUM('Aizdevums_valsts atbalsts'!$E$45:$AH$45)/'Ienākumu pieņēmumi'!$D$11)+(SUM('Aizdevums_valsts atbalsts'!$E$23:$AH$23)/'Ienākumu pieņēmumi'!$D$11)</f>
        <v>#VALUE!</v>
      </c>
      <c r="G62" s="332" t="e">
        <f>(SUM('Aizdevums_valsts atbalsts'!$E$45:$AH$45)/'Ienākumu pieņēmumi'!$D$11)+(SUM('Aizdevums_valsts atbalsts'!$E$23:$AH$23)/'Ienākumu pieņēmumi'!$D$11)</f>
        <v>#VALUE!</v>
      </c>
      <c r="H62" s="332" t="e">
        <f>(SUM('Aizdevums_valsts atbalsts'!$E$45:$AH$45)/'Ienākumu pieņēmumi'!$D$11)+(SUM('Aizdevums_valsts atbalsts'!$E$23:$AH$23)/'Ienākumu pieņēmumi'!$D$11)</f>
        <v>#VALUE!</v>
      </c>
      <c r="I62" s="332" t="e">
        <f>(SUM('Aizdevums_valsts atbalsts'!$E$45:$AH$45)/'Ienākumu pieņēmumi'!$D$11)+(SUM('Aizdevums_valsts atbalsts'!$E$23:$AH$23)/'Ienākumu pieņēmumi'!$D$11)</f>
        <v>#VALUE!</v>
      </c>
      <c r="J62" s="332" t="e">
        <f>(SUM('Aizdevums_valsts atbalsts'!$E$45:$AH$45)/'Ienākumu pieņēmumi'!$D$11)+(SUM('Aizdevums_valsts atbalsts'!$E$23:$AH$23)/'Ienākumu pieņēmumi'!$D$11)</f>
        <v>#VALUE!</v>
      </c>
      <c r="K62" s="332" t="e">
        <f>(SUM('Aizdevums_valsts atbalsts'!$E$45:$AH$45)/'Ienākumu pieņēmumi'!$D$11)+(SUM('Aizdevums_valsts atbalsts'!$E$23:$AH$23)/'Ienākumu pieņēmumi'!$D$11)</f>
        <v>#VALUE!</v>
      </c>
      <c r="L62" s="332" t="e">
        <f>(SUM('Aizdevums_valsts atbalsts'!$E$45:$AH$45)/'Ienākumu pieņēmumi'!$D$11)+(SUM('Aizdevums_valsts atbalsts'!$E$23:$AH$23)/'Ienākumu pieņēmumi'!$D$11)</f>
        <v>#VALUE!</v>
      </c>
      <c r="M62" s="332" t="e">
        <f>(SUM('Aizdevums_valsts atbalsts'!$E$45:$AH$45)/'Ienākumu pieņēmumi'!$D$11)+(SUM('Aizdevums_valsts atbalsts'!$E$23:$AH$23)/'Ienākumu pieņēmumi'!$D$11)</f>
        <v>#VALUE!</v>
      </c>
      <c r="N62" s="332" t="e">
        <f>(SUM('Aizdevums_valsts atbalsts'!$E$45:$AH$45)/'Ienākumu pieņēmumi'!$D$11)+(SUM('Aizdevums_valsts atbalsts'!$E$23:$AH$23)/'Ienākumu pieņēmumi'!$D$11)</f>
        <v>#VALUE!</v>
      </c>
      <c r="O62" s="332" t="e">
        <f>(SUM('Aizdevums_valsts atbalsts'!$E$45:$AH$45)/'Ienākumu pieņēmumi'!$D$11)+(SUM('Aizdevums_valsts atbalsts'!$E$23:$AH$23)/'Ienākumu pieņēmumi'!$D$11)</f>
        <v>#VALUE!</v>
      </c>
      <c r="P62" s="332" t="e">
        <f>(SUM('Aizdevums_valsts atbalsts'!$E$45:$AH$45)/'Ienākumu pieņēmumi'!$D$11)+(SUM('Aizdevums_valsts atbalsts'!$E$23:$AH$23)/'Ienākumu pieņēmumi'!$D$11)</f>
        <v>#VALUE!</v>
      </c>
      <c r="Q62" s="332" t="e">
        <f>(SUM('Aizdevums_valsts atbalsts'!$E$45:$AH$45)/'Ienākumu pieņēmumi'!$D$11)+(SUM('Aizdevums_valsts atbalsts'!$E$23:$AH$23)/'Ienākumu pieņēmumi'!$D$11)</f>
        <v>#VALUE!</v>
      </c>
      <c r="R62" s="332" t="e">
        <f>(SUM('Aizdevums_valsts atbalsts'!$E$45:$AH$45)/'Ienākumu pieņēmumi'!$D$11)+(SUM('Aizdevums_valsts atbalsts'!$E$23:$AH$23)/'Ienākumu pieņēmumi'!$D$11)</f>
        <v>#VALUE!</v>
      </c>
      <c r="S62" s="332" t="e">
        <f>(SUM('Aizdevums_valsts atbalsts'!$E$45:$AH$45)/'Ienākumu pieņēmumi'!$D$11)+(SUM('Aizdevums_valsts atbalsts'!$E$23:$AH$23)/'Ienākumu pieņēmumi'!$D$11)</f>
        <v>#VALUE!</v>
      </c>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row>
    <row r="63" spans="2:52" ht="20" customHeight="1" outlineLevel="1" x14ac:dyDescent="0.25">
      <c r="B63" s="324" t="s">
        <v>244</v>
      </c>
      <c r="C63" s="332">
        <f>'Pašvaldības finansējums'!$K$33/'Ienākumu pieņēmumi'!$D$11</f>
        <v>0</v>
      </c>
      <c r="D63" s="332">
        <f>'Pašvaldības finansējums'!$K$33/'Ienākumu pieņēmumi'!$D$11</f>
        <v>0</v>
      </c>
      <c r="E63" s="332">
        <f>'Pašvaldības finansējums'!$K$33/'Ienākumu pieņēmumi'!$D$11</f>
        <v>0</v>
      </c>
      <c r="F63" s="332">
        <f>'Pašvaldības finansējums'!$K$33/'Ienākumu pieņēmumi'!$D$11</f>
        <v>0</v>
      </c>
      <c r="G63" s="332">
        <f>'Pašvaldības finansējums'!$K$33/'Ienākumu pieņēmumi'!$D$11</f>
        <v>0</v>
      </c>
      <c r="H63" s="332">
        <f>'Pašvaldības finansējums'!$K$33/'Ienākumu pieņēmumi'!$D$11</f>
        <v>0</v>
      </c>
      <c r="I63" s="332">
        <f>'Pašvaldības finansējums'!$K$33/'Ienākumu pieņēmumi'!$D$11</f>
        <v>0</v>
      </c>
      <c r="J63" s="332">
        <f>'Pašvaldības finansējums'!$K$33/'Ienākumu pieņēmumi'!$D$11</f>
        <v>0</v>
      </c>
      <c r="K63" s="332">
        <f>'Pašvaldības finansējums'!$K$33/'Ienākumu pieņēmumi'!$D$11</f>
        <v>0</v>
      </c>
      <c r="L63" s="332">
        <f>'Pašvaldības finansējums'!$K$33/'Ienākumu pieņēmumi'!$D$11</f>
        <v>0</v>
      </c>
      <c r="M63" s="332">
        <f>'Pašvaldības finansējums'!$K$33/'Ienākumu pieņēmumi'!$D$11</f>
        <v>0</v>
      </c>
      <c r="N63" s="332">
        <f>'Pašvaldības finansējums'!$K$33/'Ienākumu pieņēmumi'!$D$11</f>
        <v>0</v>
      </c>
      <c r="O63" s="332">
        <f>'Pašvaldības finansējums'!$K$33/'Ienākumu pieņēmumi'!$D$11</f>
        <v>0</v>
      </c>
      <c r="P63" s="332">
        <f>'Pašvaldības finansējums'!$K$33/'Ienākumu pieņēmumi'!$D$11</f>
        <v>0</v>
      </c>
      <c r="Q63" s="332">
        <f>'Pašvaldības finansējums'!$K$33/'Ienākumu pieņēmumi'!$D$11</f>
        <v>0</v>
      </c>
      <c r="R63" s="332">
        <f>'Pašvaldības finansējums'!$K$33/'Ienākumu pieņēmumi'!$D$11</f>
        <v>0</v>
      </c>
      <c r="S63" s="332">
        <f>'Pašvaldības finansējums'!$K$33/'Ienākumu pieņēmumi'!$D$11</f>
        <v>0</v>
      </c>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row>
    <row r="64" spans="2:52" ht="32.4" customHeight="1" x14ac:dyDescent="0.25">
      <c r="B64" s="334" t="s">
        <v>127</v>
      </c>
      <c r="C64" s="335" t="e">
        <f t="shared" ref="C64:S64" si="102">IF(C59&gt;(C60*0.1),C59,0)</f>
        <v>#VALUE!</v>
      </c>
      <c r="D64" s="335" t="e">
        <f t="shared" si="102"/>
        <v>#VALUE!</v>
      </c>
      <c r="E64" s="335" t="e">
        <f t="shared" si="102"/>
        <v>#VALUE!</v>
      </c>
      <c r="F64" s="335" t="e">
        <f t="shared" si="102"/>
        <v>#VALUE!</v>
      </c>
      <c r="G64" s="335" t="e">
        <f t="shared" si="102"/>
        <v>#VALUE!</v>
      </c>
      <c r="H64" s="335" t="e">
        <f t="shared" si="102"/>
        <v>#VALUE!</v>
      </c>
      <c r="I64" s="335" t="e">
        <f t="shared" si="102"/>
        <v>#VALUE!</v>
      </c>
      <c r="J64" s="335" t="e">
        <f t="shared" si="102"/>
        <v>#VALUE!</v>
      </c>
      <c r="K64" s="335" t="e">
        <f t="shared" si="102"/>
        <v>#VALUE!</v>
      </c>
      <c r="L64" s="335" t="e">
        <f t="shared" si="102"/>
        <v>#VALUE!</v>
      </c>
      <c r="M64" s="335" t="e">
        <f t="shared" si="102"/>
        <v>#VALUE!</v>
      </c>
      <c r="N64" s="335" t="e">
        <f t="shared" si="102"/>
        <v>#VALUE!</v>
      </c>
      <c r="O64" s="335" t="e">
        <f t="shared" si="102"/>
        <v>#NUM!</v>
      </c>
      <c r="P64" s="335" t="e">
        <f t="shared" si="102"/>
        <v>#NUM!</v>
      </c>
      <c r="Q64" s="335" t="e">
        <f t="shared" si="102"/>
        <v>#NUM!</v>
      </c>
      <c r="R64" s="335" t="e">
        <f t="shared" si="102"/>
        <v>#NUM!</v>
      </c>
      <c r="S64" s="335" t="e">
        <f t="shared" si="102"/>
        <v>#NUM!</v>
      </c>
      <c r="T64" s="201"/>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row>
    <row r="65" spans="2:52" ht="26.4" customHeight="1" x14ac:dyDescent="0.25">
      <c r="B65" s="334" t="s">
        <v>311</v>
      </c>
      <c r="C65" s="335" t="e">
        <f>'Finansēšanas pieņēmumi'!$D$53-'Komp. un pārkomp. tests '!C64</f>
        <v>#VALUE!</v>
      </c>
      <c r="D65" s="335" t="e">
        <f>'Finansēšanas pieņēmumi'!$D$53-'Komp. un pārkomp. tests '!C66</f>
        <v>#VALUE!</v>
      </c>
      <c r="E65" s="335" t="e">
        <f>'Finansēšanas pieņēmumi'!$D$53-SUM(C66:D66)</f>
        <v>#VALUE!</v>
      </c>
      <c r="F65" s="335" t="e">
        <f>'Finansēšanas pieņēmumi'!$D$53-SUM(C66:E66)</f>
        <v>#VALUE!</v>
      </c>
      <c r="G65" s="335" t="e">
        <f>'Finansēšanas pieņēmumi'!$D$53-SUM(C66:F66)</f>
        <v>#VALUE!</v>
      </c>
      <c r="H65" s="335" t="e">
        <f>'Finansēšanas pieņēmumi'!$D$53-SUM(C66:G66)</f>
        <v>#VALUE!</v>
      </c>
      <c r="I65" s="335" t="e">
        <f>'Finansēšanas pieņēmumi'!$D$53-SUM(C66:H66)</f>
        <v>#VALUE!</v>
      </c>
      <c r="J65" s="335" t="e">
        <f>'Finansēšanas pieņēmumi'!$D$53-SUM(C66:I66)</f>
        <v>#VALUE!</v>
      </c>
      <c r="K65" s="335" t="e">
        <f>'Finansēšanas pieņēmumi'!$D$53-SUM(C66:J66)</f>
        <v>#VALUE!</v>
      </c>
      <c r="L65" s="335" t="e">
        <f>'Finansēšanas pieņēmumi'!$D$53-SUM(C66:K66)</f>
        <v>#VALUE!</v>
      </c>
      <c r="M65" s="335" t="e">
        <f>'Finansēšanas pieņēmumi'!$D$53-SUM(C66:L66)</f>
        <v>#VALUE!</v>
      </c>
      <c r="N65" s="335" t="e">
        <f>'Finansēšanas pieņēmumi'!$D$53-SUM(C66:M66)</f>
        <v>#VALUE!</v>
      </c>
      <c r="O65" s="335" t="e">
        <f>'Finansēšanas pieņēmumi'!$D$53-SUM(C66:N66)</f>
        <v>#VALUE!</v>
      </c>
      <c r="P65" s="335" t="e">
        <f>'Finansēšanas pieņēmumi'!$D$53-SUM(C66:O66)</f>
        <v>#VALUE!</v>
      </c>
      <c r="Q65" s="335" t="e">
        <f>'Finansēšanas pieņēmumi'!$D$53-SUM(C66:P66)</f>
        <v>#VALUE!</v>
      </c>
      <c r="R65" s="335" t="e">
        <f>'Finansēšanas pieņēmumi'!$D$53-SUM(C66:Q66)</f>
        <v>#VALUE!</v>
      </c>
      <c r="S65" s="335" t="e">
        <f>'Finansēšanas pieņēmumi'!$D$53-SUM(C66:R66)</f>
        <v>#VALUE!</v>
      </c>
      <c r="T65" s="201"/>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row>
    <row r="66" spans="2:52" ht="66.650000000000006" customHeight="1" x14ac:dyDescent="0.25">
      <c r="B66" s="290" t="s">
        <v>310</v>
      </c>
      <c r="C66" s="331" t="e">
        <f>C64</f>
        <v>#VALUE!</v>
      </c>
      <c r="D66" s="331" t="e">
        <f>IF(D65&gt;=D64,D64,'Finansēšanas pieņēmumi'!D53-'Komp. un pārkomp. tests '!C66)</f>
        <v>#VALUE!</v>
      </c>
      <c r="E66" s="331" t="e">
        <f>IF(E65&gt;=E64,E64,E65)</f>
        <v>#VALUE!</v>
      </c>
      <c r="F66" s="331" t="e">
        <f>IF(F65&gt;=F64,F64,F65)</f>
        <v>#VALUE!</v>
      </c>
      <c r="G66" s="331" t="e">
        <f t="shared" ref="G66:H66" si="103">IF(G65&gt;=G64,G64,G65)</f>
        <v>#VALUE!</v>
      </c>
      <c r="H66" s="331" t="e">
        <f t="shared" si="103"/>
        <v>#VALUE!</v>
      </c>
      <c r="I66" s="331" t="e">
        <f t="shared" ref="I66" si="104">IF(I65&gt;=I64,I64,I65)</f>
        <v>#VALUE!</v>
      </c>
      <c r="J66" s="331" t="e">
        <f t="shared" ref="J66" si="105">IF(J65&gt;=J64,J64,J65)</f>
        <v>#VALUE!</v>
      </c>
      <c r="K66" s="331" t="e">
        <f t="shared" ref="K66" si="106">IF(K65&gt;=K64,K64,K65)</f>
        <v>#VALUE!</v>
      </c>
      <c r="L66" s="331" t="e">
        <f t="shared" ref="L66" si="107">IF(L65&gt;=L64,L64,L65)</f>
        <v>#VALUE!</v>
      </c>
      <c r="M66" s="331" t="e">
        <f t="shared" ref="M66" si="108">IF(M65&gt;=M64,M64,M65)</f>
        <v>#VALUE!</v>
      </c>
      <c r="N66" s="331" t="e">
        <f t="shared" ref="N66" si="109">IF(N65&gt;=N64,N64,N65)</f>
        <v>#VALUE!</v>
      </c>
      <c r="O66" s="331" t="e">
        <f t="shared" ref="O66" si="110">IF(O65&gt;=O64,O64,O65)</f>
        <v>#VALUE!</v>
      </c>
      <c r="P66" s="331" t="e">
        <f t="shared" ref="P66" si="111">IF(P65&gt;=P64,P64,P65)</f>
        <v>#VALUE!</v>
      </c>
      <c r="Q66" s="331" t="e">
        <f t="shared" ref="Q66" si="112">IF(Q65&gt;=Q64,Q64,Q65)</f>
        <v>#VALUE!</v>
      </c>
      <c r="R66" s="331" t="e">
        <f t="shared" ref="R66" si="113">IF(R65&gt;=R64,R64,R65)</f>
        <v>#VALUE!</v>
      </c>
      <c r="S66" s="331" t="e">
        <f t="shared" ref="S66" si="114">IF(S65&gt;=S64,S64,S65)</f>
        <v>#VALUE!</v>
      </c>
      <c r="T66" s="201"/>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row>
    <row r="67" spans="2:52" ht="20" customHeight="1" x14ac:dyDescent="0.25">
      <c r="B67" s="290" t="s">
        <v>254</v>
      </c>
      <c r="C67" s="332" t="e">
        <f>IF(C66="Nav pārkompensācijas",0,(C66*(SUM(C61:C62)/SUM(C61:C63))))</f>
        <v>#VALUE!</v>
      </c>
      <c r="D67" s="332" t="e">
        <f t="shared" ref="D67:S67" si="115">IF(D66="Nav pārkompensācijas",0,(D66*(SUM(D61:D62)/SUM(D61:D63))))</f>
        <v>#VALUE!</v>
      </c>
      <c r="E67" s="332" t="e">
        <f t="shared" si="115"/>
        <v>#VALUE!</v>
      </c>
      <c r="F67" s="332" t="e">
        <f t="shared" si="115"/>
        <v>#VALUE!</v>
      </c>
      <c r="G67" s="332" t="e">
        <f t="shared" si="115"/>
        <v>#VALUE!</v>
      </c>
      <c r="H67" s="332" t="e">
        <f t="shared" si="115"/>
        <v>#VALUE!</v>
      </c>
      <c r="I67" s="332" t="e">
        <f t="shared" si="115"/>
        <v>#VALUE!</v>
      </c>
      <c r="J67" s="332" t="e">
        <f t="shared" si="115"/>
        <v>#VALUE!</v>
      </c>
      <c r="K67" s="332" t="e">
        <f t="shared" si="115"/>
        <v>#VALUE!</v>
      </c>
      <c r="L67" s="332" t="e">
        <f t="shared" si="115"/>
        <v>#VALUE!</v>
      </c>
      <c r="M67" s="332" t="e">
        <f t="shared" si="115"/>
        <v>#VALUE!</v>
      </c>
      <c r="N67" s="332" t="e">
        <f t="shared" si="115"/>
        <v>#VALUE!</v>
      </c>
      <c r="O67" s="332" t="e">
        <f t="shared" si="115"/>
        <v>#VALUE!</v>
      </c>
      <c r="P67" s="332" t="e">
        <f t="shared" si="115"/>
        <v>#VALUE!</v>
      </c>
      <c r="Q67" s="332" t="e">
        <f t="shared" si="115"/>
        <v>#VALUE!</v>
      </c>
      <c r="R67" s="332" t="e">
        <f t="shared" si="115"/>
        <v>#VALUE!</v>
      </c>
      <c r="S67" s="332" t="e">
        <f t="shared" si="115"/>
        <v>#VALUE!</v>
      </c>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row>
    <row r="68" spans="2:52" ht="20" customHeight="1" x14ac:dyDescent="0.25">
      <c r="B68" s="290" t="s">
        <v>255</v>
      </c>
      <c r="C68" s="332" t="e">
        <f>IF(C64="Nav pārkompensācijas",0,(C64*(C63/SUM(C61:C63))))</f>
        <v>#VALUE!</v>
      </c>
      <c r="D68" s="332" t="e">
        <f t="shared" ref="D68:S68" si="116">IF(D64="Nav pārkompensācijas",0,(D64*(D63/SUM(D61:D63))))</f>
        <v>#VALUE!</v>
      </c>
      <c r="E68" s="332" t="e">
        <f t="shared" si="116"/>
        <v>#VALUE!</v>
      </c>
      <c r="F68" s="332" t="e">
        <f t="shared" si="116"/>
        <v>#VALUE!</v>
      </c>
      <c r="G68" s="332" t="e">
        <f t="shared" si="116"/>
        <v>#VALUE!</v>
      </c>
      <c r="H68" s="332" t="e">
        <f t="shared" si="116"/>
        <v>#VALUE!</v>
      </c>
      <c r="I68" s="332" t="e">
        <f t="shared" si="116"/>
        <v>#VALUE!</v>
      </c>
      <c r="J68" s="332" t="e">
        <f t="shared" si="116"/>
        <v>#VALUE!</v>
      </c>
      <c r="K68" s="332" t="e">
        <f t="shared" si="116"/>
        <v>#VALUE!</v>
      </c>
      <c r="L68" s="332" t="e">
        <f t="shared" si="116"/>
        <v>#VALUE!</v>
      </c>
      <c r="M68" s="332" t="e">
        <f t="shared" si="116"/>
        <v>#VALUE!</v>
      </c>
      <c r="N68" s="332" t="e">
        <f t="shared" si="116"/>
        <v>#VALUE!</v>
      </c>
      <c r="O68" s="332" t="e">
        <f t="shared" si="116"/>
        <v>#NUM!</v>
      </c>
      <c r="P68" s="332" t="e">
        <f t="shared" si="116"/>
        <v>#NUM!</v>
      </c>
      <c r="Q68" s="332" t="e">
        <f t="shared" si="116"/>
        <v>#NUM!</v>
      </c>
      <c r="R68" s="332" t="e">
        <f t="shared" si="116"/>
        <v>#NUM!</v>
      </c>
      <c r="S68" s="332" t="e">
        <f t="shared" si="116"/>
        <v>#NUM!</v>
      </c>
      <c r="T68" s="32"/>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row>
    <row r="69" spans="2:52" x14ac:dyDescent="0.25">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row>
    <row r="70" spans="2:52" x14ac:dyDescent="0.25">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row>
    <row r="71" spans="2:52" x14ac:dyDescent="0.25">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row>
    <row r="72" spans="2:52" x14ac:dyDescent="0.25">
      <c r="E72" s="45"/>
      <c r="F72" s="192"/>
    </row>
    <row r="73" spans="2:52" x14ac:dyDescent="0.25"/>
    <row r="74" spans="2:52" x14ac:dyDescent="0.25"/>
  </sheetData>
  <sheetProtection algorithmName="SHA-1" hashValue="M6cRyRlzAbnYUP6k6TR8OLBF7PY=" saltValue="dYZ9KOHwg6jEzNbE+3V4bQ==" spinCount="100000" sheet="1" objects="1" scenarios="1"/>
  <conditionalFormatting sqref="C10">
    <cfRule type="expression" dxfId="13" priority="3">
      <formula>$C$10&gt;0.3</formula>
    </cfRule>
  </conditionalFormatting>
  <conditionalFormatting sqref="B7:C9">
    <cfRule type="expression" dxfId="12" priority="2">
      <formula>$C$7&gt;($C$8+0.000003)</formula>
    </cfRule>
  </conditionalFormatting>
  <pageMargins left="0.7" right="0.7" top="0.75" bottom="0.75" header="0.3" footer="0.3"/>
  <pageSetup paperSize="9" orientation="portrait" r:id="rId1"/>
  <ignoredErrors>
    <ignoredError sqref="C2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M59"/>
  <sheetViews>
    <sheetView showGridLines="0" zoomScale="90" zoomScaleNormal="90" workbookViewId="0">
      <selection activeCell="F7" sqref="F7"/>
    </sheetView>
  </sheetViews>
  <sheetFormatPr defaultColWidth="0" defaultRowHeight="12.5" zeroHeight="1" x14ac:dyDescent="0.25"/>
  <cols>
    <col min="1" max="1" width="2.4140625" style="37" customWidth="1"/>
    <col min="2" max="2" width="82.1640625" style="37" customWidth="1"/>
    <col min="3" max="3" width="11.5" style="37" customWidth="1"/>
    <col min="4" max="4" width="14.58203125" style="37" customWidth="1"/>
    <col min="5" max="5" width="12.4140625" style="37" customWidth="1"/>
    <col min="6" max="6" width="14.5" style="37" bestFit="1" customWidth="1"/>
    <col min="7" max="7" width="11.58203125" style="37" customWidth="1"/>
    <col min="8" max="8" width="9.4140625" style="37" bestFit="1" customWidth="1"/>
    <col min="9" max="10" width="9.1640625" style="37" customWidth="1"/>
    <col min="11" max="11" width="8.6640625" style="37" customWidth="1"/>
    <col min="12" max="12" width="8.4140625" style="37" customWidth="1"/>
    <col min="13" max="14" width="8.6640625" style="37" customWidth="1"/>
    <col min="15" max="15" width="8.6640625" style="37" hidden="1" customWidth="1"/>
    <col min="16" max="16" width="8.08203125" style="37" hidden="1" customWidth="1"/>
    <col min="17" max="16384" width="8.6640625" style="37" hidden="1"/>
  </cols>
  <sheetData>
    <row r="1" spans="2:39" x14ac:dyDescent="0.25"/>
    <row r="2" spans="2:39" ht="12.5" customHeight="1" x14ac:dyDescent="0.25">
      <c r="B2" s="162"/>
    </row>
    <row r="3" spans="2:39" ht="20" customHeight="1" x14ac:dyDescent="0.4">
      <c r="B3" s="180" t="s">
        <v>213</v>
      </c>
      <c r="E3" s="202"/>
    </row>
    <row r="4" spans="2:39" ht="12.5" customHeight="1" x14ac:dyDescent="0.25">
      <c r="B4" s="162"/>
      <c r="E4" s="202"/>
    </row>
    <row r="5" spans="2:39" s="205" customFormat="1" ht="20" customHeight="1" x14ac:dyDescent="0.3">
      <c r="B5" s="151" t="s">
        <v>33</v>
      </c>
      <c r="C5" s="203" t="s">
        <v>59</v>
      </c>
      <c r="D5" s="203" t="s">
        <v>195</v>
      </c>
      <c r="E5" s="204"/>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row>
    <row r="6" spans="2:39" s="205" customFormat="1" ht="31.75" customHeight="1" x14ac:dyDescent="0.3">
      <c r="B6" s="304" t="s">
        <v>45</v>
      </c>
      <c r="C6" s="304"/>
      <c r="D6" s="304"/>
      <c r="E6" s="208"/>
      <c r="H6" s="206"/>
      <c r="I6" s="206"/>
      <c r="J6" s="206"/>
      <c r="K6" s="206"/>
      <c r="L6" s="206"/>
      <c r="Q6" s="206"/>
      <c r="R6" s="206"/>
      <c r="S6" s="206"/>
      <c r="T6" s="206"/>
      <c r="U6" s="206"/>
      <c r="V6" s="206"/>
      <c r="W6" s="206"/>
      <c r="X6" s="206"/>
      <c r="Y6" s="206"/>
      <c r="Z6" s="206"/>
      <c r="AA6" s="206"/>
      <c r="AB6" s="206"/>
      <c r="AC6" s="206"/>
      <c r="AD6" s="206"/>
      <c r="AE6" s="206"/>
      <c r="AF6" s="206"/>
      <c r="AG6" s="206"/>
      <c r="AH6" s="206"/>
      <c r="AI6" s="206"/>
      <c r="AJ6" s="206"/>
      <c r="AK6" s="206"/>
      <c r="AL6" s="206"/>
      <c r="AM6" s="206"/>
    </row>
    <row r="7" spans="2:39" s="160" customFormat="1" ht="25" x14ac:dyDescent="0.3">
      <c r="B7" s="155" t="s">
        <v>153</v>
      </c>
      <c r="C7" s="209" t="s">
        <v>4</v>
      </c>
      <c r="D7" s="60" t="e">
        <f>'Izmaksu pieņēmumi'!D10*'Pamata pieņēmumi'!$D$19</f>
        <v>#DIV/0!</v>
      </c>
      <c r="E7" s="210">
        <f>IF('Izmaksu pieņēmumi'!E10="Jā", D7*'Pamata pieņēmumi'!$D$10,0)</f>
        <v>0</v>
      </c>
      <c r="H7" s="44"/>
      <c r="J7" s="211"/>
      <c r="K7" s="212"/>
      <c r="L7" s="155"/>
    </row>
    <row r="8" spans="2:39" s="160" customFormat="1" ht="25" x14ac:dyDescent="0.3">
      <c r="B8" s="155" t="s">
        <v>146</v>
      </c>
      <c r="C8" s="209" t="s">
        <v>4</v>
      </c>
      <c r="D8" s="60" t="e">
        <f>'Izmaksu pieņēmumi'!D11*'Pamata pieņēmumi'!$D$19</f>
        <v>#DIV/0!</v>
      </c>
      <c r="E8" s="210">
        <f>IF('Izmaksu pieņēmumi'!E11="Jā", D8*'Pamata pieņēmumi'!$D$10,0)</f>
        <v>0</v>
      </c>
    </row>
    <row r="9" spans="2:39" s="160" customFormat="1" ht="20" customHeight="1" x14ac:dyDescent="0.3">
      <c r="B9" s="155" t="s">
        <v>147</v>
      </c>
      <c r="C9" s="209" t="s">
        <v>4</v>
      </c>
      <c r="D9" s="60" t="e">
        <f>'Izmaksu pieņēmumi'!D12*'Pamata pieņēmumi'!$D$19</f>
        <v>#DIV/0!</v>
      </c>
      <c r="E9" s="210">
        <f>IF('Izmaksu pieņēmumi'!E12="Jā", D9*'Pamata pieņēmumi'!$D$10,0)</f>
        <v>0</v>
      </c>
    </row>
    <row r="10" spans="2:39" s="160" customFormat="1" ht="20" customHeight="1" x14ac:dyDescent="0.3">
      <c r="B10" s="155" t="s">
        <v>154</v>
      </c>
      <c r="C10" s="209" t="s">
        <v>4</v>
      </c>
      <c r="D10" s="60" t="e">
        <f>'Izmaksu pieņēmumi'!D13*'Pamata pieņēmumi'!$D$19</f>
        <v>#DIV/0!</v>
      </c>
      <c r="E10" s="210">
        <f>IF('Izmaksu pieņēmumi'!E13="Jā", D10*'Pamata pieņēmumi'!$D$10,0)</f>
        <v>0</v>
      </c>
    </row>
    <row r="11" spans="2:39" s="160" customFormat="1" ht="20" customHeight="1" x14ac:dyDescent="0.3">
      <c r="B11" s="155" t="s">
        <v>13</v>
      </c>
      <c r="C11" s="209" t="s">
        <v>4</v>
      </c>
      <c r="D11" s="60" t="e">
        <f>'Izmaksu pieņēmumi'!D14*'Pamata pieņēmumi'!$D$19</f>
        <v>#DIV/0!</v>
      </c>
      <c r="E11" s="210">
        <f>IF('Izmaksu pieņēmumi'!E14="Jā", D11*'Pamata pieņēmumi'!$D$10,0)</f>
        <v>0</v>
      </c>
    </row>
    <row r="12" spans="2:39" s="160" customFormat="1" ht="25" x14ac:dyDescent="0.3">
      <c r="B12" s="155" t="s">
        <v>148</v>
      </c>
      <c r="C12" s="209" t="s">
        <v>4</v>
      </c>
      <c r="D12" s="60" t="e">
        <f>'Izmaksu pieņēmumi'!D15*'Pamata pieņēmumi'!$D$19</f>
        <v>#DIV/0!</v>
      </c>
      <c r="E12" s="210">
        <f>IF('Izmaksu pieņēmumi'!E15="Jā", D12*'Pamata pieņēmumi'!$D$10,0)</f>
        <v>0</v>
      </c>
    </row>
    <row r="13" spans="2:39" s="160" customFormat="1" ht="23" customHeight="1" x14ac:dyDescent="0.3">
      <c r="B13" s="155" t="s">
        <v>149</v>
      </c>
      <c r="C13" s="209" t="s">
        <v>4</v>
      </c>
      <c r="D13" s="60" t="e">
        <f>'Izmaksu pieņēmumi'!D16*'Pamata pieņēmumi'!$D$19</f>
        <v>#DIV/0!</v>
      </c>
      <c r="E13" s="210">
        <f>IF('Izmaksu pieņēmumi'!E16="Jā", D13*'Pamata pieņēmumi'!$D$10,0)</f>
        <v>0</v>
      </c>
    </row>
    <row r="14" spans="2:39" s="160" customFormat="1" ht="32" customHeight="1" x14ac:dyDescent="0.3">
      <c r="B14" s="155" t="s">
        <v>155</v>
      </c>
      <c r="C14" s="209" t="s">
        <v>4</v>
      </c>
      <c r="D14" s="60" t="e">
        <f>'Izmaksu pieņēmumi'!D17*'Pamata pieņēmumi'!$D$19</f>
        <v>#DIV/0!</v>
      </c>
      <c r="E14" s="210">
        <f>IF('Izmaksu pieņēmumi'!E17="Jā", D14*'Pamata pieņēmumi'!$D$10,0)</f>
        <v>0</v>
      </c>
    </row>
    <row r="15" spans="2:39" s="160" customFormat="1" ht="20" customHeight="1" x14ac:dyDescent="0.3">
      <c r="B15" s="155" t="s">
        <v>151</v>
      </c>
      <c r="C15" s="209" t="s">
        <v>4</v>
      </c>
      <c r="D15" s="60" t="e">
        <f>'Izmaksu pieņēmumi'!D18*'Pamata pieņēmumi'!$D$19</f>
        <v>#DIV/0!</v>
      </c>
      <c r="E15" s="210">
        <f>IF('Izmaksu pieņēmumi'!E18="Jā", D15*'Pamata pieņēmumi'!$D$10,0)</f>
        <v>0</v>
      </c>
    </row>
    <row r="16" spans="2:39" s="160" customFormat="1" ht="20" customHeight="1" thickBot="1" x14ac:dyDescent="0.35">
      <c r="B16" s="213" t="s">
        <v>150</v>
      </c>
      <c r="C16" s="214" t="s">
        <v>4</v>
      </c>
      <c r="D16" s="121" t="e">
        <f>'Izmaksu pieņēmumi'!D19*'Pamata pieņēmumi'!$D$19</f>
        <v>#DIV/0!</v>
      </c>
      <c r="E16" s="210">
        <f>IF('Izmaksu pieņēmumi'!E19="Jā", D16*'Pamata pieņēmumi'!$D$10,0)</f>
        <v>0</v>
      </c>
    </row>
    <row r="17" spans="2:39" s="54" customFormat="1" ht="20" customHeight="1" x14ac:dyDescent="0.3">
      <c r="B17" s="305" t="s">
        <v>46</v>
      </c>
      <c r="C17" s="306" t="s">
        <v>4</v>
      </c>
      <c r="D17" s="307" t="e">
        <f>SUM('Pamatkapitāla ieguldījumi'!D7:D16)</f>
        <v>#DIV/0!</v>
      </c>
      <c r="E17" s="217"/>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row>
    <row r="18" spans="2:39" x14ac:dyDescent="0.25">
      <c r="C18" s="219"/>
      <c r="E18" s="202"/>
    </row>
    <row r="19" spans="2:39" ht="28.25" customHeight="1" x14ac:dyDescent="0.25">
      <c r="B19" s="304" t="s">
        <v>278</v>
      </c>
      <c r="C19" s="219"/>
      <c r="E19" s="202"/>
    </row>
    <row r="20" spans="2:39" s="205" customFormat="1" ht="20" customHeight="1" x14ac:dyDescent="0.3">
      <c r="B20" s="207" t="s">
        <v>266</v>
      </c>
      <c r="C20" s="220"/>
      <c r="D20" s="207"/>
      <c r="E20" s="221"/>
      <c r="F20" s="222"/>
      <c r="H20" s="206"/>
      <c r="I20" s="206"/>
      <c r="J20" s="206"/>
      <c r="K20" s="206"/>
      <c r="L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row>
    <row r="21" spans="2:39" s="160" customFormat="1" ht="21.65" customHeight="1" x14ac:dyDescent="0.3">
      <c r="B21" s="155" t="s">
        <v>198</v>
      </c>
      <c r="C21" s="209" t="s">
        <v>4</v>
      </c>
      <c r="D21" s="61" t="e">
        <f>'Izmaksu pieņēmumi'!D26*'Pamata pieņēmumi'!$D$19</f>
        <v>#DIV/0!</v>
      </c>
      <c r="E21" s="210">
        <f>IF('Izmaksu pieņēmumi'!E26="Jā",D21*'Pamata pieņēmumi'!$D$10,0)</f>
        <v>0</v>
      </c>
    </row>
    <row r="22" spans="2:39" s="160" customFormat="1" ht="20" customHeight="1" x14ac:dyDescent="0.3">
      <c r="B22" s="155" t="s">
        <v>197</v>
      </c>
      <c r="C22" s="209" t="s">
        <v>4</v>
      </c>
      <c r="D22" s="61" t="e">
        <f>'Izmaksu pieņēmumi'!D27*'Pamata pieņēmumi'!$D$19</f>
        <v>#DIV/0!</v>
      </c>
      <c r="E22" s="210">
        <f>IF('Izmaksu pieņēmumi'!E27="Jā",D22*'Pamata pieņēmumi'!$D$10,0)</f>
        <v>0</v>
      </c>
    </row>
    <row r="23" spans="2:39" s="160" customFormat="1" ht="20" customHeight="1" x14ac:dyDescent="0.3">
      <c r="B23" s="160" t="s">
        <v>172</v>
      </c>
      <c r="C23" s="209" t="s">
        <v>4</v>
      </c>
      <c r="D23" s="60">
        <f>SUM(E21:E22)</f>
        <v>0</v>
      </c>
      <c r="E23" s="223"/>
    </row>
    <row r="24" spans="2:39" s="54" customFormat="1" ht="20" customHeight="1" x14ac:dyDescent="0.3">
      <c r="B24" s="305" t="s">
        <v>238</v>
      </c>
      <c r="C24" s="306" t="s">
        <v>4</v>
      </c>
      <c r="D24" s="307" t="e">
        <f>SUM(D21:D23)</f>
        <v>#DIV/0!</v>
      </c>
      <c r="E24" s="217"/>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row>
    <row r="25" spans="2:39" s="54" customFormat="1" ht="20" customHeight="1" x14ac:dyDescent="0.3">
      <c r="B25" s="160"/>
      <c r="C25" s="160"/>
      <c r="D25" s="160"/>
      <c r="E25" s="217"/>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row>
    <row r="26" spans="2:39" s="54" customFormat="1" ht="20" customHeight="1" x14ac:dyDescent="0.3">
      <c r="B26" s="207" t="s">
        <v>279</v>
      </c>
      <c r="C26" s="220"/>
      <c r="D26" s="207"/>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row>
    <row r="27" spans="2:39" s="54" customFormat="1" ht="20" customHeight="1" x14ac:dyDescent="0.3">
      <c r="B27" s="305" t="s">
        <v>173</v>
      </c>
      <c r="C27" s="306" t="s">
        <v>4</v>
      </c>
      <c r="D27" s="307">
        <f>SUM(E7:E16)</f>
        <v>0</v>
      </c>
      <c r="E27" s="217"/>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row>
    <row r="28" spans="2:39" s="160" customFormat="1" ht="20" customHeight="1" x14ac:dyDescent="0.3">
      <c r="C28" s="224"/>
      <c r="D28" s="53"/>
      <c r="E28" s="53"/>
      <c r="F28" s="53"/>
      <c r="G28" s="53"/>
    </row>
    <row r="29" spans="2:39" s="160" customFormat="1" ht="20" customHeight="1" x14ac:dyDescent="0.3">
      <c r="B29" s="207" t="s">
        <v>267</v>
      </c>
      <c r="C29" s="220"/>
      <c r="D29" s="207"/>
      <c r="F29" s="53"/>
      <c r="G29" s="53"/>
    </row>
    <row r="30" spans="2:39" s="160" customFormat="1" ht="20" customHeight="1" x14ac:dyDescent="0.3">
      <c r="B30" s="155" t="s">
        <v>261</v>
      </c>
      <c r="C30" s="209" t="s">
        <v>4</v>
      </c>
      <c r="D30" s="289">
        <f>'Izmaksu pieņēmumi'!D35</f>
        <v>0</v>
      </c>
      <c r="E30" s="210">
        <f>IF('Izmaksu pieņēmumi'!E35="Jā",D30*'Pamata pieņēmumi'!$D$10,0)</f>
        <v>0</v>
      </c>
      <c r="F30" s="53"/>
      <c r="G30" s="53"/>
    </row>
    <row r="31" spans="2:39" s="160" customFormat="1" ht="20" customHeight="1" thickBot="1" x14ac:dyDescent="0.35">
      <c r="B31" s="213" t="s">
        <v>260</v>
      </c>
      <c r="C31" s="214" t="s">
        <v>4</v>
      </c>
      <c r="D31" s="121">
        <f>E30</f>
        <v>0</v>
      </c>
      <c r="F31" s="53"/>
      <c r="G31" s="53"/>
    </row>
    <row r="32" spans="2:39" s="160" customFormat="1" ht="20" customHeight="1" x14ac:dyDescent="0.3">
      <c r="B32" s="305" t="s">
        <v>263</v>
      </c>
      <c r="C32" s="306" t="s">
        <v>4</v>
      </c>
      <c r="D32" s="307">
        <f>SUM(D30:D31)</f>
        <v>0</v>
      </c>
      <c r="E32" s="53"/>
      <c r="F32" s="53"/>
      <c r="G32" s="53"/>
    </row>
    <row r="33" spans="2:39" s="160" customFormat="1" ht="20" customHeight="1" x14ac:dyDescent="0.3">
      <c r="C33" s="224"/>
      <c r="D33" s="53"/>
      <c r="E33" s="53"/>
      <c r="F33" s="53"/>
      <c r="G33" s="53"/>
    </row>
    <row r="34" spans="2:39" s="205" customFormat="1" ht="20" customHeight="1" x14ac:dyDescent="0.3">
      <c r="B34" s="151" t="s">
        <v>16</v>
      </c>
      <c r="C34" s="203" t="s">
        <v>59</v>
      </c>
      <c r="D34" s="151"/>
      <c r="E34" s="151"/>
      <c r="F34" s="151"/>
      <c r="G34" s="151"/>
      <c r="H34" s="151"/>
      <c r="I34" s="151"/>
      <c r="J34" s="151"/>
      <c r="K34" s="151"/>
      <c r="L34" s="151"/>
      <c r="M34" s="151"/>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row>
    <row r="35" spans="2:39" s="160" customFormat="1" ht="20" customHeight="1" x14ac:dyDescent="0.3">
      <c r="B35" s="160" t="s">
        <v>85</v>
      </c>
      <c r="C35" s="225" t="s">
        <v>9</v>
      </c>
      <c r="D35" s="33"/>
      <c r="E35" s="33"/>
      <c r="F35" s="34">
        <v>1</v>
      </c>
      <c r="G35" s="34">
        <v>2</v>
      </c>
      <c r="H35" s="34">
        <v>3</v>
      </c>
      <c r="I35" s="34">
        <v>4</v>
      </c>
      <c r="J35" s="34">
        <v>5</v>
      </c>
      <c r="K35" s="34">
        <v>6</v>
      </c>
      <c r="L35" s="34">
        <v>7</v>
      </c>
      <c r="M35" s="34">
        <v>8</v>
      </c>
    </row>
    <row r="36" spans="2:39" s="160" customFormat="1" ht="20" customHeight="1" x14ac:dyDescent="0.3">
      <c r="B36" s="160" t="s">
        <v>16</v>
      </c>
      <c r="C36" s="225" t="s">
        <v>2</v>
      </c>
      <c r="D36" s="33"/>
      <c r="E36" s="33"/>
      <c r="F36" s="35">
        <f>Finansējums!J7</f>
        <v>0</v>
      </c>
      <c r="G36" s="35">
        <f>Finansējums!K7</f>
        <v>0</v>
      </c>
      <c r="H36" s="35">
        <f>Finansējums!L7</f>
        <v>0</v>
      </c>
      <c r="I36" s="35">
        <f>Finansējums!M7</f>
        <v>0</v>
      </c>
      <c r="J36" s="35">
        <f>Finansējums!N7</f>
        <v>0</v>
      </c>
      <c r="K36" s="35">
        <f>Finansējums!O7</f>
        <v>0</v>
      </c>
      <c r="L36" s="35">
        <f>Finansējums!P7</f>
        <v>0</v>
      </c>
      <c r="M36" s="35">
        <f>Finansējums!Q7</f>
        <v>0</v>
      </c>
      <c r="N36" s="35"/>
      <c r="O36" s="35"/>
      <c r="P36" s="35"/>
    </row>
    <row r="37" spans="2:39" s="53" customFormat="1" ht="20" customHeight="1" x14ac:dyDescent="0.3">
      <c r="B37" s="166" t="s">
        <v>47</v>
      </c>
      <c r="C37" s="226" t="s">
        <v>4</v>
      </c>
      <c r="D37" s="227" t="s">
        <v>21</v>
      </c>
      <c r="E37" s="36" t="e">
        <f t="shared" ref="E37:E43" si="0">SUM(F37:M37)</f>
        <v>#DIV/0!</v>
      </c>
      <c r="F37" s="316" t="e">
        <f>F36*($D$17+$D$24+$D$32+$D$27)</f>
        <v>#DIV/0!</v>
      </c>
      <c r="G37" s="316" t="e">
        <f t="shared" ref="G37:M37" si="1">G36*($D$17+$D$24+$D$32+$D$27)</f>
        <v>#DIV/0!</v>
      </c>
      <c r="H37" s="316" t="e">
        <f t="shared" si="1"/>
        <v>#DIV/0!</v>
      </c>
      <c r="I37" s="316" t="e">
        <f t="shared" si="1"/>
        <v>#DIV/0!</v>
      </c>
      <c r="J37" s="316" t="e">
        <f t="shared" si="1"/>
        <v>#DIV/0!</v>
      </c>
      <c r="K37" s="316" t="e">
        <f t="shared" si="1"/>
        <v>#DIV/0!</v>
      </c>
      <c r="L37" s="316" t="e">
        <f t="shared" si="1"/>
        <v>#DIV/0!</v>
      </c>
      <c r="M37" s="316" t="e">
        <f t="shared" si="1"/>
        <v>#DIV/0!</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row>
    <row r="38" spans="2:39" s="53" customFormat="1" ht="20" customHeight="1" x14ac:dyDescent="0.3">
      <c r="B38" s="166" t="s">
        <v>60</v>
      </c>
      <c r="C38" s="226" t="s">
        <v>4</v>
      </c>
      <c r="D38" s="227" t="s">
        <v>21</v>
      </c>
      <c r="E38" s="36" t="e">
        <f t="shared" si="0"/>
        <v>#DIV/0!</v>
      </c>
      <c r="F38" s="316" t="e">
        <f t="shared" ref="F38:M38" si="2">F37-(F36*($D$27+$D$23+$D$31))</f>
        <v>#DIV/0!</v>
      </c>
      <c r="G38" s="316" t="e">
        <f t="shared" si="2"/>
        <v>#DIV/0!</v>
      </c>
      <c r="H38" s="316" t="e">
        <f t="shared" si="2"/>
        <v>#DIV/0!</v>
      </c>
      <c r="I38" s="316" t="e">
        <f t="shared" si="2"/>
        <v>#DIV/0!</v>
      </c>
      <c r="J38" s="316" t="e">
        <f t="shared" si="2"/>
        <v>#DIV/0!</v>
      </c>
      <c r="K38" s="316" t="e">
        <f t="shared" si="2"/>
        <v>#DIV/0!</v>
      </c>
      <c r="L38" s="316" t="e">
        <f t="shared" si="2"/>
        <v>#DIV/0!</v>
      </c>
      <c r="M38" s="316" t="e">
        <f t="shared" si="2"/>
        <v>#DIV/0!</v>
      </c>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row>
    <row r="39" spans="2:39" s="53" customFormat="1" ht="20" customHeight="1" x14ac:dyDescent="0.3">
      <c r="B39" s="166" t="s">
        <v>76</v>
      </c>
      <c r="C39" s="226" t="s">
        <v>4</v>
      </c>
      <c r="D39" s="227" t="s">
        <v>21</v>
      </c>
      <c r="E39" s="36" t="e">
        <f t="shared" si="0"/>
        <v>#DIV/0!</v>
      </c>
      <c r="F39" s="36" t="e">
        <f>F36*$D$17</f>
        <v>#DIV/0!</v>
      </c>
      <c r="G39" s="36" t="e">
        <f t="shared" ref="G39:M39" si="3">G36*$D$17</f>
        <v>#DIV/0!</v>
      </c>
      <c r="H39" s="36" t="e">
        <f t="shared" si="3"/>
        <v>#DIV/0!</v>
      </c>
      <c r="I39" s="36" t="e">
        <f t="shared" si="3"/>
        <v>#DIV/0!</v>
      </c>
      <c r="J39" s="36" t="e">
        <f t="shared" si="3"/>
        <v>#DIV/0!</v>
      </c>
      <c r="K39" s="36" t="e">
        <f t="shared" si="3"/>
        <v>#DIV/0!</v>
      </c>
      <c r="L39" s="36" t="e">
        <f t="shared" si="3"/>
        <v>#DIV/0!</v>
      </c>
      <c r="M39" s="36" t="e">
        <f t="shared" si="3"/>
        <v>#DIV/0!</v>
      </c>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row>
    <row r="40" spans="2:39" s="53" customFormat="1" ht="20" customHeight="1" x14ac:dyDescent="0.3">
      <c r="B40" s="166" t="s">
        <v>48</v>
      </c>
      <c r="C40" s="226" t="s">
        <v>4</v>
      </c>
      <c r="D40" s="227" t="s">
        <v>21</v>
      </c>
      <c r="E40" s="36" t="e">
        <f t="shared" si="0"/>
        <v>#DIV/0!</v>
      </c>
      <c r="F40" s="36" t="e">
        <f>($D$24)*F36</f>
        <v>#DIV/0!</v>
      </c>
      <c r="G40" s="36" t="e">
        <f t="shared" ref="G40:M40" si="4">($D$24)*G36</f>
        <v>#DIV/0!</v>
      </c>
      <c r="H40" s="36" t="e">
        <f t="shared" si="4"/>
        <v>#DIV/0!</v>
      </c>
      <c r="I40" s="36" t="e">
        <f t="shared" si="4"/>
        <v>#DIV/0!</v>
      </c>
      <c r="J40" s="36" t="e">
        <f t="shared" si="4"/>
        <v>#DIV/0!</v>
      </c>
      <c r="K40" s="36" t="e">
        <f t="shared" si="4"/>
        <v>#DIV/0!</v>
      </c>
      <c r="L40" s="36" t="e">
        <f t="shared" si="4"/>
        <v>#DIV/0!</v>
      </c>
      <c r="M40" s="36" t="e">
        <f t="shared" si="4"/>
        <v>#DIV/0!</v>
      </c>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row>
    <row r="41" spans="2:39" s="53" customFormat="1" ht="20" customHeight="1" x14ac:dyDescent="0.3">
      <c r="B41" s="166" t="s">
        <v>294</v>
      </c>
      <c r="C41" s="226" t="s">
        <v>4</v>
      </c>
      <c r="D41" s="227" t="s">
        <v>21</v>
      </c>
      <c r="E41" s="36">
        <f t="shared" si="0"/>
        <v>0</v>
      </c>
      <c r="F41" s="36">
        <f>F36*$D$27</f>
        <v>0</v>
      </c>
      <c r="G41" s="36">
        <f t="shared" ref="G41:M41" si="5">G36*$D$27</f>
        <v>0</v>
      </c>
      <c r="H41" s="36">
        <f t="shared" si="5"/>
        <v>0</v>
      </c>
      <c r="I41" s="36">
        <f t="shared" si="5"/>
        <v>0</v>
      </c>
      <c r="J41" s="36">
        <f t="shared" si="5"/>
        <v>0</v>
      </c>
      <c r="K41" s="36">
        <f t="shared" si="5"/>
        <v>0</v>
      </c>
      <c r="L41" s="36">
        <f t="shared" si="5"/>
        <v>0</v>
      </c>
      <c r="M41" s="36">
        <f t="shared" si="5"/>
        <v>0</v>
      </c>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row>
    <row r="42" spans="2:39" s="53" customFormat="1" ht="20" customHeight="1" x14ac:dyDescent="0.3">
      <c r="B42" s="166" t="s">
        <v>265</v>
      </c>
      <c r="C42" s="226" t="s">
        <v>4</v>
      </c>
      <c r="D42" s="227" t="s">
        <v>21</v>
      </c>
      <c r="E42" s="36">
        <f>SUM(F42:M42)</f>
        <v>0</v>
      </c>
      <c r="F42" s="36">
        <f>$D$32*F36</f>
        <v>0</v>
      </c>
      <c r="G42" s="36">
        <f t="shared" ref="G42:M42" si="6">$D$32*G36</f>
        <v>0</v>
      </c>
      <c r="H42" s="36">
        <f t="shared" si="6"/>
        <v>0</v>
      </c>
      <c r="I42" s="36">
        <f t="shared" si="6"/>
        <v>0</v>
      </c>
      <c r="J42" s="36">
        <f t="shared" si="6"/>
        <v>0</v>
      </c>
      <c r="K42" s="36">
        <f t="shared" si="6"/>
        <v>0</v>
      </c>
      <c r="L42" s="36">
        <f t="shared" si="6"/>
        <v>0</v>
      </c>
      <c r="M42" s="36">
        <f t="shared" si="6"/>
        <v>0</v>
      </c>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row>
    <row r="43" spans="2:39" s="53" customFormat="1" ht="20" customHeight="1" x14ac:dyDescent="0.3">
      <c r="B43" s="166" t="s">
        <v>241</v>
      </c>
      <c r="C43" s="226" t="s">
        <v>4</v>
      </c>
      <c r="D43" s="227" t="s">
        <v>21</v>
      </c>
      <c r="E43" s="36">
        <f t="shared" si="0"/>
        <v>0</v>
      </c>
      <c r="F43" s="36">
        <f>'Pamata pieņēmumi'!$D$16*'Pamata pieņēmumi'!$D$14*'Pamatkapitāla ieguldījumi'!F36</f>
        <v>0</v>
      </c>
      <c r="G43" s="36">
        <f>'Pamata pieņēmumi'!$D$16*'Pamata pieņēmumi'!$D$14*'Pamatkapitāla ieguldījumi'!G36</f>
        <v>0</v>
      </c>
      <c r="H43" s="36">
        <f>'Pamata pieņēmumi'!$D$16*'Pamata pieņēmumi'!$D$14*'Pamatkapitāla ieguldījumi'!H36</f>
        <v>0</v>
      </c>
      <c r="I43" s="36">
        <f>'Pamata pieņēmumi'!$D$16*'Pamata pieņēmumi'!$D$14*'Pamatkapitāla ieguldījumi'!I36</f>
        <v>0</v>
      </c>
      <c r="J43" s="36">
        <f>'Pamata pieņēmumi'!$D$16*'Pamata pieņēmumi'!$D$14*'Pamatkapitāla ieguldījumi'!J36</f>
        <v>0</v>
      </c>
      <c r="K43" s="36">
        <f>'Pamata pieņēmumi'!$D$16*'Pamata pieņēmumi'!$D$14*'Pamatkapitāla ieguldījumi'!K36</f>
        <v>0</v>
      </c>
      <c r="L43" s="36">
        <f>'Pamata pieņēmumi'!$D$16*'Pamata pieņēmumi'!$D$14*'Pamatkapitāla ieguldījumi'!L36</f>
        <v>0</v>
      </c>
      <c r="M43" s="36">
        <f>'Pamata pieņēmumi'!$D$16*'Pamata pieņēmumi'!$D$14*'Pamatkapitāla ieguldījumi'!M36</f>
        <v>0</v>
      </c>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row>
    <row r="44" spans="2:39" x14ac:dyDescent="0.25"/>
    <row r="45" spans="2:39" x14ac:dyDescent="0.25"/>
    <row r="46" spans="2:39" x14ac:dyDescent="0.25">
      <c r="F46" s="192"/>
    </row>
    <row r="47" spans="2:39" x14ac:dyDescent="0.25"/>
    <row r="48" spans="2:3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sheetData>
  <sheetProtection algorithmName="SHA-1" hashValue="WniRUphmFYq7z4PSAPDYSS3CeFo=" saltValue="invcnM3Q0C/ERJKgIwRGzg==" spinCount="100000" sheet="1" objects="1" scenarios="1"/>
  <pageMargins left="0.7" right="0.7" top="0.75" bottom="0.75" header="0.3" footer="0.3"/>
  <pageSetup paperSize="9" orientation="portrait" r:id="rId1"/>
  <ignoredErrors>
    <ignoredError sqref="D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A5BA-54D7-4BAE-BC60-9F3F940EBEE7}">
  <dimension ref="A3:GY45"/>
  <sheetViews>
    <sheetView showGridLines="0" zoomScale="90" zoomScaleNormal="90" workbookViewId="0">
      <selection activeCell="E45" sqref="E45:AH45"/>
    </sheetView>
  </sheetViews>
  <sheetFormatPr defaultRowHeight="14" x14ac:dyDescent="0.3"/>
  <cols>
    <col min="1" max="1" width="3" customWidth="1"/>
    <col min="2" max="2" width="52.4140625" customWidth="1"/>
    <col min="5" max="34" width="14.6640625" customWidth="1"/>
  </cols>
  <sheetData>
    <row r="3" spans="1:42" s="185" customFormat="1" ht="20" customHeight="1" x14ac:dyDescent="0.3">
      <c r="A3" s="205"/>
      <c r="B3" s="151" t="s">
        <v>287</v>
      </c>
      <c r="C3" s="228"/>
      <c r="D3" s="228"/>
      <c r="E3" s="228">
        <v>1</v>
      </c>
      <c r="F3" s="228">
        <v>2</v>
      </c>
      <c r="G3" s="228">
        <v>3</v>
      </c>
      <c r="H3" s="228">
        <v>4</v>
      </c>
      <c r="I3" s="228">
        <v>5</v>
      </c>
      <c r="J3" s="228">
        <v>6</v>
      </c>
      <c r="K3" s="228">
        <v>7</v>
      </c>
      <c r="L3" s="228">
        <v>8</v>
      </c>
      <c r="M3" s="228">
        <v>9</v>
      </c>
      <c r="N3" s="228">
        <v>10</v>
      </c>
      <c r="O3" s="228">
        <v>11</v>
      </c>
      <c r="P3" s="228">
        <v>12</v>
      </c>
      <c r="Q3" s="228">
        <v>13</v>
      </c>
      <c r="R3" s="228">
        <v>14</v>
      </c>
      <c r="S3" s="228">
        <v>15</v>
      </c>
      <c r="T3" s="228">
        <v>16</v>
      </c>
      <c r="U3" s="228">
        <v>17</v>
      </c>
      <c r="V3" s="228">
        <v>18</v>
      </c>
      <c r="W3" s="228">
        <v>19</v>
      </c>
      <c r="X3" s="228">
        <v>20</v>
      </c>
      <c r="Y3" s="228">
        <v>21</v>
      </c>
      <c r="Z3" s="228">
        <v>22</v>
      </c>
      <c r="AA3" s="228">
        <v>23</v>
      </c>
      <c r="AB3" s="228">
        <v>24</v>
      </c>
      <c r="AC3" s="228">
        <v>25</v>
      </c>
      <c r="AD3" s="228">
        <v>26</v>
      </c>
      <c r="AE3" s="228">
        <v>27</v>
      </c>
      <c r="AF3" s="228">
        <v>28</v>
      </c>
      <c r="AG3" s="228">
        <v>29</v>
      </c>
      <c r="AH3" s="228">
        <v>30</v>
      </c>
      <c r="AI3"/>
      <c r="AJ3"/>
      <c r="AK3"/>
      <c r="AL3"/>
      <c r="AM3"/>
      <c r="AN3"/>
      <c r="AO3"/>
      <c r="AP3"/>
    </row>
    <row r="7" spans="1:42" ht="20" customHeight="1" x14ac:dyDescent="0.3">
      <c r="B7" s="321" t="s">
        <v>302</v>
      </c>
    </row>
    <row r="8" spans="1:42" ht="20" customHeight="1" x14ac:dyDescent="0.3"/>
    <row r="9" spans="1:42" ht="20" customHeight="1" x14ac:dyDescent="0.3">
      <c r="B9" s="242" t="s">
        <v>29</v>
      </c>
      <c r="C9" s="156" t="s">
        <v>4</v>
      </c>
      <c r="E9" s="64">
        <f>Finansējums!J44</f>
        <v>0</v>
      </c>
      <c r="F9" s="64">
        <f>Finansējums!K44</f>
        <v>0</v>
      </c>
      <c r="G9" s="64">
        <f>Finansējums!L44</f>
        <v>0</v>
      </c>
      <c r="H9" s="64">
        <f>Finansējums!M44</f>
        <v>0</v>
      </c>
      <c r="I9" s="64">
        <f>Finansējums!N44</f>
        <v>0</v>
      </c>
      <c r="J9" s="64">
        <f>Finansējums!O44</f>
        <v>0</v>
      </c>
      <c r="K9" s="64">
        <f>Finansējums!P44</f>
        <v>0</v>
      </c>
      <c r="L9" s="64">
        <f>Finansējums!Q44</f>
        <v>0</v>
      </c>
      <c r="M9" s="64">
        <f>Finansējums!R44</f>
        <v>0</v>
      </c>
      <c r="N9" s="64">
        <f>Finansējums!S44</f>
        <v>0</v>
      </c>
      <c r="O9" s="64">
        <f>Finansējums!T44</f>
        <v>0</v>
      </c>
      <c r="P9" s="64">
        <f>Finansējums!U44</f>
        <v>0</v>
      </c>
      <c r="Q9" s="64">
        <f>Finansējums!V44</f>
        <v>0</v>
      </c>
      <c r="R9" s="64">
        <f>Finansējums!W44</f>
        <v>0</v>
      </c>
      <c r="S9" s="64">
        <f>Finansējums!X44</f>
        <v>0</v>
      </c>
      <c r="T9" s="64">
        <f>Finansējums!Y44</f>
        <v>0</v>
      </c>
      <c r="U9" s="64">
        <f>Finansējums!Z44</f>
        <v>0</v>
      </c>
      <c r="V9" s="64">
        <f>Finansējums!AA44</f>
        <v>0</v>
      </c>
      <c r="W9" s="64">
        <f>Finansējums!AB44</f>
        <v>0</v>
      </c>
      <c r="X9" s="64">
        <f>Finansējums!AC44</f>
        <v>0</v>
      </c>
      <c r="Y9" s="64">
        <f>Finansējums!AD44</f>
        <v>0</v>
      </c>
      <c r="Z9" s="64">
        <f>Finansējums!AE44</f>
        <v>0</v>
      </c>
      <c r="AA9" s="64">
        <f>Finansējums!AF44</f>
        <v>0</v>
      </c>
      <c r="AB9" s="64">
        <f>Finansējums!AG44</f>
        <v>0</v>
      </c>
      <c r="AC9" s="64">
        <f>Finansējums!AH44</f>
        <v>0</v>
      </c>
      <c r="AD9" s="64">
        <f>Finansējums!AI44</f>
        <v>0</v>
      </c>
      <c r="AE9" s="64">
        <f>Finansējums!AJ44</f>
        <v>0</v>
      </c>
      <c r="AF9" s="64">
        <f>Finansējums!AK44</f>
        <v>0</v>
      </c>
      <c r="AG9" s="64">
        <f>Finansējums!AL44</f>
        <v>0</v>
      </c>
      <c r="AH9" s="64">
        <f>Finansējums!AM44</f>
        <v>0</v>
      </c>
    </row>
    <row r="10" spans="1:42" ht="20" customHeight="1" x14ac:dyDescent="0.3">
      <c r="B10" s="242" t="s">
        <v>7</v>
      </c>
      <c r="C10" s="156" t="s">
        <v>4</v>
      </c>
      <c r="E10" s="64" t="e">
        <f>Finansējums!J47</f>
        <v>#VALUE!</v>
      </c>
      <c r="F10" s="64" t="e">
        <f>Finansējums!K47</f>
        <v>#VALUE!</v>
      </c>
      <c r="G10" s="64" t="e">
        <f>Finansējums!L47</f>
        <v>#VALUE!</v>
      </c>
      <c r="H10" s="64" t="e">
        <f>Finansējums!M47</f>
        <v>#VALUE!</v>
      </c>
      <c r="I10" s="64" t="e">
        <f>Finansējums!N47</f>
        <v>#VALUE!</v>
      </c>
      <c r="J10" s="64" t="e">
        <f>Finansējums!O47</f>
        <v>#VALUE!</v>
      </c>
      <c r="K10" s="64" t="e">
        <f>Finansējums!P47</f>
        <v>#VALUE!</v>
      </c>
      <c r="L10" s="64" t="e">
        <f>Finansējums!Q47</f>
        <v>#VALUE!</v>
      </c>
      <c r="M10" s="64" t="e">
        <f>Finansējums!R47</f>
        <v>#VALUE!</v>
      </c>
      <c r="N10" s="64" t="e">
        <f>Finansējums!S47</f>
        <v>#VALUE!</v>
      </c>
      <c r="O10" s="64" t="e">
        <f>Finansējums!T47</f>
        <v>#VALUE!</v>
      </c>
      <c r="P10" s="64" t="e">
        <f>Finansējums!U47</f>
        <v>#VALUE!</v>
      </c>
      <c r="Q10" s="64" t="e">
        <f>Finansējums!V47</f>
        <v>#VALUE!</v>
      </c>
      <c r="R10" s="64" t="e">
        <f>Finansējums!W47</f>
        <v>#VALUE!</v>
      </c>
      <c r="S10" s="64" t="e">
        <f>Finansējums!X47</f>
        <v>#VALUE!</v>
      </c>
      <c r="T10" s="64" t="e">
        <f>Finansējums!Y47</f>
        <v>#VALUE!</v>
      </c>
      <c r="U10" s="64" t="e">
        <f>Finansējums!Z47</f>
        <v>#VALUE!</v>
      </c>
      <c r="V10" s="64" t="e">
        <f>Finansējums!AA47</f>
        <v>#VALUE!</v>
      </c>
      <c r="W10" s="64" t="e">
        <f>Finansējums!AB47</f>
        <v>#VALUE!</v>
      </c>
      <c r="X10" s="64" t="e">
        <f>Finansējums!AC47</f>
        <v>#VALUE!</v>
      </c>
      <c r="Y10" s="64" t="e">
        <f>Finansējums!AD47</f>
        <v>#VALUE!</v>
      </c>
      <c r="Z10" s="64" t="e">
        <f>Finansējums!AE47</f>
        <v>#VALUE!</v>
      </c>
      <c r="AA10" s="64" t="e">
        <f>Finansējums!AF47</f>
        <v>#VALUE!</v>
      </c>
      <c r="AB10" s="64" t="e">
        <f>Finansējums!AG47</f>
        <v>#VALUE!</v>
      </c>
      <c r="AC10" s="64" t="e">
        <f>Finansējums!AH47</f>
        <v>#VALUE!</v>
      </c>
      <c r="AD10" s="64" t="e">
        <f>Finansējums!AI47</f>
        <v>#VALUE!</v>
      </c>
      <c r="AE10" s="64" t="e">
        <f>Finansējums!AJ47</f>
        <v>#VALUE!</v>
      </c>
      <c r="AF10" s="64" t="e">
        <f>Finansējums!AK47</f>
        <v>#VALUE!</v>
      </c>
      <c r="AG10" s="64" t="e">
        <f>Finansējums!AL47</f>
        <v>#VALUE!</v>
      </c>
      <c r="AH10" s="64" t="e">
        <f>Finansējums!AM47</f>
        <v>#VALUE!</v>
      </c>
    </row>
    <row r="11" spans="1:42" x14ac:dyDescent="0.3">
      <c r="B11" s="155"/>
    </row>
    <row r="14" spans="1:42" ht="20" customHeight="1" x14ac:dyDescent="0.3">
      <c r="B14" s="321" t="s">
        <v>303</v>
      </c>
    </row>
    <row r="15" spans="1:42" ht="20" customHeight="1" x14ac:dyDescent="0.3">
      <c r="B15" s="325"/>
      <c r="C15" s="326"/>
    </row>
    <row r="16" spans="1:42" ht="20" customHeight="1" x14ac:dyDescent="0.3">
      <c r="B16" s="155" t="s">
        <v>27</v>
      </c>
      <c r="C16" s="156" t="s">
        <v>4</v>
      </c>
      <c r="E16" s="64">
        <f>D19</f>
        <v>0</v>
      </c>
      <c r="F16" s="64" t="e">
        <f t="shared" ref="F16:AH16" si="0">E19</f>
        <v>#VALUE!</v>
      </c>
      <c r="G16" s="64" t="e">
        <f t="shared" si="0"/>
        <v>#VALUE!</v>
      </c>
      <c r="H16" s="64" t="e">
        <f t="shared" si="0"/>
        <v>#VALUE!</v>
      </c>
      <c r="I16" s="64" t="e">
        <f t="shared" si="0"/>
        <v>#VALUE!</v>
      </c>
      <c r="J16" s="64" t="e">
        <f t="shared" si="0"/>
        <v>#VALUE!</v>
      </c>
      <c r="K16" s="64" t="e">
        <f t="shared" si="0"/>
        <v>#VALUE!</v>
      </c>
      <c r="L16" s="64" t="e">
        <f t="shared" si="0"/>
        <v>#VALUE!</v>
      </c>
      <c r="M16" s="39" t="e">
        <f t="shared" si="0"/>
        <v>#VALUE!</v>
      </c>
      <c r="N16" s="39" t="e">
        <f t="shared" si="0"/>
        <v>#VALUE!</v>
      </c>
      <c r="O16" s="39" t="e">
        <f t="shared" si="0"/>
        <v>#VALUE!</v>
      </c>
      <c r="P16" s="39" t="e">
        <f t="shared" si="0"/>
        <v>#VALUE!</v>
      </c>
      <c r="Q16" s="39" t="e">
        <f t="shared" si="0"/>
        <v>#VALUE!</v>
      </c>
      <c r="R16" s="39" t="e">
        <f t="shared" si="0"/>
        <v>#VALUE!</v>
      </c>
      <c r="S16" s="39" t="e">
        <f t="shared" si="0"/>
        <v>#VALUE!</v>
      </c>
      <c r="T16" s="39" t="e">
        <f t="shared" si="0"/>
        <v>#VALUE!</v>
      </c>
      <c r="U16" s="39" t="e">
        <f t="shared" si="0"/>
        <v>#VALUE!</v>
      </c>
      <c r="V16" s="39" t="e">
        <f t="shared" si="0"/>
        <v>#VALUE!</v>
      </c>
      <c r="W16" s="39" t="e">
        <f t="shared" si="0"/>
        <v>#VALUE!</v>
      </c>
      <c r="X16" s="39" t="e">
        <f t="shared" si="0"/>
        <v>#VALUE!</v>
      </c>
      <c r="Y16" s="39" t="e">
        <f t="shared" si="0"/>
        <v>#VALUE!</v>
      </c>
      <c r="Z16" s="39" t="e">
        <f t="shared" si="0"/>
        <v>#VALUE!</v>
      </c>
      <c r="AA16" s="39" t="e">
        <f t="shared" si="0"/>
        <v>#VALUE!</v>
      </c>
      <c r="AB16" s="39" t="e">
        <f t="shared" si="0"/>
        <v>#VALUE!</v>
      </c>
      <c r="AC16" s="39" t="e">
        <f t="shared" si="0"/>
        <v>#VALUE!</v>
      </c>
      <c r="AD16" s="39" t="e">
        <f t="shared" si="0"/>
        <v>#VALUE!</v>
      </c>
      <c r="AE16" s="39" t="e">
        <f t="shared" si="0"/>
        <v>#VALUE!</v>
      </c>
      <c r="AF16" s="39" t="e">
        <f t="shared" si="0"/>
        <v>#VALUE!</v>
      </c>
      <c r="AG16" s="39" t="e">
        <f t="shared" si="0"/>
        <v>#VALUE!</v>
      </c>
      <c r="AH16" s="39" t="e">
        <f t="shared" si="0"/>
        <v>#VALUE!</v>
      </c>
      <c r="AI16" s="39"/>
    </row>
    <row r="17" spans="1:207" ht="20" customHeight="1" x14ac:dyDescent="0.3">
      <c r="B17" s="155" t="s">
        <v>28</v>
      </c>
      <c r="C17" s="156" t="s">
        <v>4</v>
      </c>
      <c r="E17" s="64" t="e">
        <f>Finansējums!J23</f>
        <v>#VALUE!</v>
      </c>
      <c r="F17" s="64" t="e">
        <f>Finansējums!K23</f>
        <v>#VALUE!</v>
      </c>
      <c r="G17" s="64" t="e">
        <f>Finansējums!L23</f>
        <v>#VALUE!</v>
      </c>
      <c r="H17" s="64" t="e">
        <f>Finansējums!M23</f>
        <v>#VALUE!</v>
      </c>
      <c r="I17" s="64" t="e">
        <f>Finansējums!N23</f>
        <v>#VALUE!</v>
      </c>
      <c r="J17" s="64" t="e">
        <f>Finansējums!O23</f>
        <v>#VALUE!</v>
      </c>
      <c r="K17" s="64" t="e">
        <f>Finansējums!P23</f>
        <v>#VALUE!</v>
      </c>
      <c r="L17" s="64" t="e">
        <f>Finansējums!Q23</f>
        <v>#VALUE!</v>
      </c>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207" ht="20" customHeight="1" x14ac:dyDescent="0.3">
      <c r="B18" s="155" t="s">
        <v>29</v>
      </c>
      <c r="C18" s="156" t="s">
        <v>4</v>
      </c>
      <c r="E18" s="64">
        <f>Finansējums!J44</f>
        <v>0</v>
      </c>
      <c r="F18" s="64">
        <f>Finansējums!K44</f>
        <v>0</v>
      </c>
      <c r="G18" s="64">
        <f>Finansējums!L44</f>
        <v>0</v>
      </c>
      <c r="H18" s="64">
        <f>Finansējums!M44</f>
        <v>0</v>
      </c>
      <c r="I18" s="64">
        <f>Finansējums!N44</f>
        <v>0</v>
      </c>
      <c r="J18" s="64">
        <f>Finansējums!O44</f>
        <v>0</v>
      </c>
      <c r="K18" s="64">
        <f>Finansējums!P44</f>
        <v>0</v>
      </c>
      <c r="L18" s="64">
        <f>Finansējums!Q44</f>
        <v>0</v>
      </c>
      <c r="M18" s="39">
        <f>Finansējums!R44</f>
        <v>0</v>
      </c>
      <c r="N18" s="39">
        <f>Finansējums!S44</f>
        <v>0</v>
      </c>
      <c r="O18" s="39">
        <f>Finansējums!T44</f>
        <v>0</v>
      </c>
      <c r="P18" s="39">
        <f>Finansējums!U44</f>
        <v>0</v>
      </c>
      <c r="Q18" s="39">
        <f>Finansējums!V44</f>
        <v>0</v>
      </c>
      <c r="R18" s="39">
        <f>Finansējums!W44</f>
        <v>0</v>
      </c>
      <c r="S18" s="39">
        <f>Finansējums!X44</f>
        <v>0</v>
      </c>
      <c r="T18" s="39">
        <f>Finansējums!Y44</f>
        <v>0</v>
      </c>
      <c r="U18" s="39">
        <f>Finansējums!Z44</f>
        <v>0</v>
      </c>
      <c r="V18" s="39">
        <f>Finansējums!AA44</f>
        <v>0</v>
      </c>
      <c r="W18" s="39">
        <f>Finansējums!AB44</f>
        <v>0</v>
      </c>
      <c r="X18" s="39">
        <f>Finansējums!AC44</f>
        <v>0</v>
      </c>
      <c r="Y18" s="39">
        <f>Finansējums!AD44</f>
        <v>0</v>
      </c>
      <c r="Z18" s="39">
        <f>Finansējums!AE44</f>
        <v>0</v>
      </c>
      <c r="AA18" s="39">
        <f>Finansējums!AF44</f>
        <v>0</v>
      </c>
      <c r="AB18" s="39">
        <f>Finansējums!AG44</f>
        <v>0</v>
      </c>
      <c r="AC18" s="39">
        <f>Finansējums!AH44</f>
        <v>0</v>
      </c>
      <c r="AD18" s="39">
        <f>Finansējums!AI44</f>
        <v>0</v>
      </c>
      <c r="AE18" s="39">
        <f>Finansējums!AJ44</f>
        <v>0</v>
      </c>
      <c r="AF18" s="39">
        <f>Finansējums!AK44</f>
        <v>0</v>
      </c>
      <c r="AG18" s="39">
        <f>Finansējums!AL44</f>
        <v>0</v>
      </c>
      <c r="AH18" s="39">
        <f>Finansējums!AM44</f>
        <v>0</v>
      </c>
      <c r="AI18" s="39"/>
    </row>
    <row r="19" spans="1:207" ht="20" customHeight="1" x14ac:dyDescent="0.3">
      <c r="B19" s="155" t="s">
        <v>30</v>
      </c>
      <c r="C19" s="156" t="s">
        <v>4</v>
      </c>
      <c r="E19" s="64" t="e">
        <f>SUM(E16:E18)</f>
        <v>#VALUE!</v>
      </c>
      <c r="F19" s="64" t="e">
        <f t="shared" ref="F19:AH19" si="1">SUM(F16:F18)</f>
        <v>#VALUE!</v>
      </c>
      <c r="G19" s="64" t="e">
        <f t="shared" si="1"/>
        <v>#VALUE!</v>
      </c>
      <c r="H19" s="64" t="e">
        <f t="shared" si="1"/>
        <v>#VALUE!</v>
      </c>
      <c r="I19" s="64" t="e">
        <f t="shared" si="1"/>
        <v>#VALUE!</v>
      </c>
      <c r="J19" s="64" t="e">
        <f t="shared" si="1"/>
        <v>#VALUE!</v>
      </c>
      <c r="K19" s="64" t="e">
        <f t="shared" si="1"/>
        <v>#VALUE!</v>
      </c>
      <c r="L19" s="64" t="e">
        <f t="shared" si="1"/>
        <v>#VALUE!</v>
      </c>
      <c r="M19" s="39" t="e">
        <f t="shared" si="1"/>
        <v>#VALUE!</v>
      </c>
      <c r="N19" s="39" t="e">
        <f t="shared" si="1"/>
        <v>#VALUE!</v>
      </c>
      <c r="O19" s="39" t="e">
        <f t="shared" si="1"/>
        <v>#VALUE!</v>
      </c>
      <c r="P19" s="39" t="e">
        <f t="shared" si="1"/>
        <v>#VALUE!</v>
      </c>
      <c r="Q19" s="39" t="e">
        <f t="shared" si="1"/>
        <v>#VALUE!</v>
      </c>
      <c r="R19" s="39" t="e">
        <f t="shared" si="1"/>
        <v>#VALUE!</v>
      </c>
      <c r="S19" s="39" t="e">
        <f t="shared" si="1"/>
        <v>#VALUE!</v>
      </c>
      <c r="T19" s="39" t="e">
        <f t="shared" si="1"/>
        <v>#VALUE!</v>
      </c>
      <c r="U19" s="39" t="e">
        <f t="shared" si="1"/>
        <v>#VALUE!</v>
      </c>
      <c r="V19" s="39" t="e">
        <f t="shared" si="1"/>
        <v>#VALUE!</v>
      </c>
      <c r="W19" s="39" t="e">
        <f t="shared" si="1"/>
        <v>#VALUE!</v>
      </c>
      <c r="X19" s="39" t="e">
        <f t="shared" si="1"/>
        <v>#VALUE!</v>
      </c>
      <c r="Y19" s="39" t="e">
        <f t="shared" si="1"/>
        <v>#VALUE!</v>
      </c>
      <c r="Z19" s="39" t="e">
        <f t="shared" si="1"/>
        <v>#VALUE!</v>
      </c>
      <c r="AA19" s="39" t="e">
        <f t="shared" si="1"/>
        <v>#VALUE!</v>
      </c>
      <c r="AB19" s="39" t="e">
        <f t="shared" si="1"/>
        <v>#VALUE!</v>
      </c>
      <c r="AC19" s="39" t="e">
        <f t="shared" si="1"/>
        <v>#VALUE!</v>
      </c>
      <c r="AD19" s="39" t="e">
        <f t="shared" si="1"/>
        <v>#VALUE!</v>
      </c>
      <c r="AE19" s="39" t="e">
        <f t="shared" si="1"/>
        <v>#VALUE!</v>
      </c>
      <c r="AF19" s="39" t="e">
        <f t="shared" si="1"/>
        <v>#VALUE!</v>
      </c>
      <c r="AG19" s="39" t="e">
        <f t="shared" si="1"/>
        <v>#VALUE!</v>
      </c>
      <c r="AH19" s="39" t="e">
        <f t="shared" si="1"/>
        <v>#VALUE!</v>
      </c>
      <c r="AI19" s="39"/>
    </row>
    <row r="20" spans="1:207" ht="20" customHeight="1" x14ac:dyDescent="0.3">
      <c r="B20" s="155" t="s">
        <v>7</v>
      </c>
      <c r="C20" s="156" t="s">
        <v>4</v>
      </c>
      <c r="E20" s="64" t="e">
        <f>-AVERAGE(E16,E19)*'Finansēšanas pieņēmumi'!$D$12</f>
        <v>#VALUE!</v>
      </c>
      <c r="F20" s="64" t="e">
        <f>-AVERAGE(F16,F19)*'Finansēšanas pieņēmumi'!$D$12</f>
        <v>#VALUE!</v>
      </c>
      <c r="G20" s="64" t="e">
        <f>-AVERAGE(G16,G19)*'Finansēšanas pieņēmumi'!$D$12</f>
        <v>#VALUE!</v>
      </c>
      <c r="H20" s="64" t="e">
        <f>-AVERAGE(H16,H19)*'Finansēšanas pieņēmumi'!$D$12</f>
        <v>#VALUE!</v>
      </c>
      <c r="I20" s="64" t="e">
        <f>-AVERAGE(I16,I19)*'Finansēšanas pieņēmumi'!$D$12</f>
        <v>#VALUE!</v>
      </c>
      <c r="J20" s="64" t="e">
        <f>-AVERAGE(J16,J19)*'Finansēšanas pieņēmumi'!$D$12</f>
        <v>#VALUE!</v>
      </c>
      <c r="K20" s="64" t="e">
        <f>-AVERAGE(K16,K19)*'Finansēšanas pieņēmumi'!$D$12</f>
        <v>#VALUE!</v>
      </c>
      <c r="L20" s="64" t="e">
        <f>-AVERAGE(L16,L19)*'Finansēšanas pieņēmumi'!$D$12</f>
        <v>#VALUE!</v>
      </c>
      <c r="M20" s="39" t="e">
        <f>-AVERAGE(M16,M19)*'Finansēšanas pieņēmumi'!$D$12</f>
        <v>#VALUE!</v>
      </c>
      <c r="N20" s="39" t="e">
        <f>-AVERAGE(N16,N19)*'Finansēšanas pieņēmumi'!$D$12</f>
        <v>#VALUE!</v>
      </c>
      <c r="O20" s="39" t="e">
        <f>-AVERAGE(O16,O19)*'Finansēšanas pieņēmumi'!$D$12</f>
        <v>#VALUE!</v>
      </c>
      <c r="P20" s="39" t="e">
        <f>-AVERAGE(P16,P19)*'Finansēšanas pieņēmumi'!$D$12</f>
        <v>#VALUE!</v>
      </c>
      <c r="Q20" s="39" t="e">
        <f>-AVERAGE(Q16,Q19)*'Finansēšanas pieņēmumi'!$D$12</f>
        <v>#VALUE!</v>
      </c>
      <c r="R20" s="39" t="e">
        <f>-AVERAGE(R16,R19)*'Finansēšanas pieņēmumi'!$D$12</f>
        <v>#VALUE!</v>
      </c>
      <c r="S20" s="39" t="e">
        <f>-AVERAGE(S16,S19)*'Finansēšanas pieņēmumi'!$D$12</f>
        <v>#VALUE!</v>
      </c>
      <c r="T20" s="39" t="e">
        <f>-AVERAGE(T16,T19)*'Finansēšanas pieņēmumi'!$D$12</f>
        <v>#VALUE!</v>
      </c>
      <c r="U20" s="39" t="e">
        <f>-AVERAGE(U16,U19)*'Finansēšanas pieņēmumi'!$D$12</f>
        <v>#VALUE!</v>
      </c>
      <c r="V20" s="39" t="e">
        <f>-AVERAGE(V16,V19)*'Finansēšanas pieņēmumi'!$D$12</f>
        <v>#VALUE!</v>
      </c>
      <c r="W20" s="39" t="e">
        <f>-AVERAGE(W16,W19)*'Finansēšanas pieņēmumi'!$D$12</f>
        <v>#VALUE!</v>
      </c>
      <c r="X20" s="39" t="e">
        <f>-AVERAGE(X16,X19)*'Finansēšanas pieņēmumi'!$D$12</f>
        <v>#VALUE!</v>
      </c>
      <c r="Y20" s="39" t="e">
        <f>-AVERAGE(Y16,Y19)*'Finansēšanas pieņēmumi'!$D$12</f>
        <v>#VALUE!</v>
      </c>
      <c r="Z20" s="39" t="e">
        <f>-AVERAGE(Z16,Z19)*'Finansēšanas pieņēmumi'!$D$12</f>
        <v>#VALUE!</v>
      </c>
      <c r="AA20" s="39" t="e">
        <f>-AVERAGE(AA16,AA19)*'Finansēšanas pieņēmumi'!$D$12</f>
        <v>#VALUE!</v>
      </c>
      <c r="AB20" s="39" t="e">
        <f>-AVERAGE(AB16,AB19)*'Finansēšanas pieņēmumi'!$D$12</f>
        <v>#VALUE!</v>
      </c>
      <c r="AC20" s="39" t="e">
        <f>-AVERAGE(AC16,AC19)*'Finansēšanas pieņēmumi'!$D$12</f>
        <v>#VALUE!</v>
      </c>
      <c r="AD20" s="39" t="e">
        <f>-AVERAGE(AD16,AD19)*'Finansēšanas pieņēmumi'!$D$12</f>
        <v>#VALUE!</v>
      </c>
      <c r="AE20" s="39" t="e">
        <f>-AVERAGE(AE16,AE19)*'Finansēšanas pieņēmumi'!$D$12</f>
        <v>#VALUE!</v>
      </c>
      <c r="AF20" s="39" t="e">
        <f>-AVERAGE(AF16,AF19)*'Finansēšanas pieņēmumi'!$D$12</f>
        <v>#VALUE!</v>
      </c>
      <c r="AG20" s="39" t="e">
        <f>-AVERAGE(AG16,AG19)*'Finansēšanas pieņēmumi'!$D$12</f>
        <v>#VALUE!</v>
      </c>
      <c r="AH20" s="39" t="e">
        <f>-AVERAGE(AH16,AH19)*'Finansēšanas pieņēmumi'!$D$12</f>
        <v>#VALUE!</v>
      </c>
      <c r="AI20" s="39"/>
    </row>
    <row r="21" spans="1:207" ht="20" customHeight="1" x14ac:dyDescent="0.3">
      <c r="B21" s="155"/>
      <c r="C21" s="156"/>
      <c r="E21" s="319"/>
      <c r="F21" s="319"/>
      <c r="G21" s="319"/>
      <c r="H21" s="319"/>
      <c r="I21" s="319"/>
      <c r="J21" s="319"/>
      <c r="K21" s="319"/>
      <c r="L21" s="319"/>
    </row>
    <row r="23" spans="1:207" ht="26" x14ac:dyDescent="0.3">
      <c r="B23" s="309" t="s">
        <v>298</v>
      </c>
      <c r="C23" s="156" t="s">
        <v>4</v>
      </c>
      <c r="E23" s="327" t="e">
        <f>E10-E20</f>
        <v>#VALUE!</v>
      </c>
      <c r="F23" s="327" t="e">
        <f t="shared" ref="F23:AH23" si="2">F10-F20</f>
        <v>#VALUE!</v>
      </c>
      <c r="G23" s="327" t="e">
        <f t="shared" si="2"/>
        <v>#VALUE!</v>
      </c>
      <c r="H23" s="327" t="e">
        <f t="shared" si="2"/>
        <v>#VALUE!</v>
      </c>
      <c r="I23" s="327" t="e">
        <f t="shared" si="2"/>
        <v>#VALUE!</v>
      </c>
      <c r="J23" s="327" t="e">
        <f t="shared" si="2"/>
        <v>#VALUE!</v>
      </c>
      <c r="K23" s="327" t="e">
        <f t="shared" si="2"/>
        <v>#VALUE!</v>
      </c>
      <c r="L23" s="327" t="e">
        <f t="shared" si="2"/>
        <v>#VALUE!</v>
      </c>
      <c r="M23" s="39" t="e">
        <f t="shared" si="2"/>
        <v>#VALUE!</v>
      </c>
      <c r="N23" s="39" t="e">
        <f t="shared" si="2"/>
        <v>#VALUE!</v>
      </c>
      <c r="O23" s="39" t="e">
        <f t="shared" si="2"/>
        <v>#VALUE!</v>
      </c>
      <c r="P23" s="39" t="e">
        <f t="shared" si="2"/>
        <v>#VALUE!</v>
      </c>
      <c r="Q23" s="39" t="e">
        <f t="shared" si="2"/>
        <v>#VALUE!</v>
      </c>
      <c r="R23" s="39" t="e">
        <f t="shared" si="2"/>
        <v>#VALUE!</v>
      </c>
      <c r="S23" s="39" t="e">
        <f t="shared" si="2"/>
        <v>#VALUE!</v>
      </c>
      <c r="T23" s="39" t="e">
        <f t="shared" si="2"/>
        <v>#VALUE!</v>
      </c>
      <c r="U23" s="39" t="e">
        <f t="shared" si="2"/>
        <v>#VALUE!</v>
      </c>
      <c r="V23" s="39" t="e">
        <f t="shared" si="2"/>
        <v>#VALUE!</v>
      </c>
      <c r="W23" s="39" t="e">
        <f t="shared" si="2"/>
        <v>#VALUE!</v>
      </c>
      <c r="X23" s="39" t="e">
        <f t="shared" si="2"/>
        <v>#VALUE!</v>
      </c>
      <c r="Y23" s="39" t="e">
        <f t="shared" si="2"/>
        <v>#VALUE!</v>
      </c>
      <c r="Z23" s="39" t="e">
        <f t="shared" si="2"/>
        <v>#VALUE!</v>
      </c>
      <c r="AA23" s="39" t="e">
        <f t="shared" si="2"/>
        <v>#VALUE!</v>
      </c>
      <c r="AB23" s="39" t="e">
        <f t="shared" si="2"/>
        <v>#VALUE!</v>
      </c>
      <c r="AC23" s="39" t="e">
        <f t="shared" si="2"/>
        <v>#VALUE!</v>
      </c>
      <c r="AD23" s="39" t="e">
        <f t="shared" si="2"/>
        <v>#VALUE!</v>
      </c>
      <c r="AE23" s="39" t="e">
        <f t="shared" si="2"/>
        <v>#VALUE!</v>
      </c>
      <c r="AF23" s="39" t="e">
        <f t="shared" si="2"/>
        <v>#VALUE!</v>
      </c>
      <c r="AG23" s="39" t="e">
        <f t="shared" si="2"/>
        <v>#VALUE!</v>
      </c>
      <c r="AH23" s="39" t="e">
        <f t="shared" si="2"/>
        <v>#VALUE!</v>
      </c>
    </row>
    <row r="29" spans="1:207" s="247" customFormat="1" ht="20" customHeight="1" x14ac:dyDescent="0.3">
      <c r="A29" s="43"/>
      <c r="B29" s="321" t="s">
        <v>299</v>
      </c>
      <c r="C29" s="322"/>
      <c r="D29" s="323"/>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c r="AJ29"/>
      <c r="AK29"/>
      <c r="AL29"/>
      <c r="AM29"/>
      <c r="AN29"/>
      <c r="AO29"/>
      <c r="AP29"/>
      <c r="AQ29" s="40"/>
      <c r="AR29" s="40"/>
      <c r="AS29" s="40"/>
      <c r="AT29" s="40"/>
      <c r="AU29" s="40"/>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row>
    <row r="31" spans="1:207" s="255" customFormat="1" ht="20" customHeight="1" x14ac:dyDescent="0.3">
      <c r="A31" s="253"/>
      <c r="B31" s="242" t="s">
        <v>29</v>
      </c>
      <c r="C31" s="156" t="s">
        <v>4</v>
      </c>
      <c r="D31" s="57"/>
      <c r="E31" s="64">
        <f>Finansējums!J71</f>
        <v>0</v>
      </c>
      <c r="F31" s="64">
        <f>Finansējums!K71</f>
        <v>0</v>
      </c>
      <c r="G31" s="64">
        <f>Finansējums!L71</f>
        <v>0</v>
      </c>
      <c r="H31" s="64">
        <f>Finansējums!M71</f>
        <v>0</v>
      </c>
      <c r="I31" s="64">
        <f>Finansējums!N71</f>
        <v>0</v>
      </c>
      <c r="J31" s="64">
        <f>Finansējums!O71</f>
        <v>0</v>
      </c>
      <c r="K31" s="64">
        <f>Finansējums!P71</f>
        <v>0</v>
      </c>
      <c r="L31" s="64">
        <f>Finansējums!Q71</f>
        <v>0</v>
      </c>
      <c r="M31" s="39">
        <f>Finansējums!R71</f>
        <v>0</v>
      </c>
      <c r="N31" s="39">
        <f>Finansējums!S71</f>
        <v>0</v>
      </c>
      <c r="O31" s="39">
        <f>Finansējums!T71</f>
        <v>0</v>
      </c>
      <c r="P31" s="39">
        <f>Finansējums!U71</f>
        <v>0</v>
      </c>
      <c r="Q31" s="39">
        <f>Finansējums!V71</f>
        <v>0</v>
      </c>
      <c r="R31" s="39">
        <f>Finansējums!W71</f>
        <v>0</v>
      </c>
      <c r="S31" s="39">
        <f>Finansējums!X71</f>
        <v>0</v>
      </c>
      <c r="T31" s="39">
        <f>Finansējums!Y71</f>
        <v>0</v>
      </c>
      <c r="U31" s="39">
        <f>Finansējums!Z71</f>
        <v>0</v>
      </c>
      <c r="V31" s="39">
        <f>Finansējums!AA71</f>
        <v>0</v>
      </c>
      <c r="W31" s="39">
        <f>Finansējums!AB71</f>
        <v>0</v>
      </c>
      <c r="X31" s="39">
        <f>Finansējums!AC71</f>
        <v>0</v>
      </c>
      <c r="Y31" s="39">
        <f>Finansējums!AD71</f>
        <v>0</v>
      </c>
      <c r="Z31" s="39">
        <f>Finansējums!AE71</f>
        <v>0</v>
      </c>
      <c r="AA31" s="39">
        <f>Finansējums!AF71</f>
        <v>0</v>
      </c>
      <c r="AB31" s="39">
        <f>Finansējums!AG71</f>
        <v>0</v>
      </c>
      <c r="AC31" s="39">
        <f>Finansējums!AH71</f>
        <v>0</v>
      </c>
      <c r="AD31" s="39">
        <f>Finansējums!AI71</f>
        <v>0</v>
      </c>
      <c r="AE31" s="39">
        <f>Finansējums!AJ71</f>
        <v>0</v>
      </c>
      <c r="AF31" s="39">
        <f>Finansējums!AK71</f>
        <v>0</v>
      </c>
      <c r="AG31" s="39">
        <f>Finansējums!AL71</f>
        <v>0</v>
      </c>
      <c r="AH31" s="39">
        <f>Finansējums!AM71</f>
        <v>0</v>
      </c>
      <c r="AI31"/>
      <c r="AJ31"/>
      <c r="AK31"/>
      <c r="AL31"/>
      <c r="AM31"/>
      <c r="AN31"/>
      <c r="AO31"/>
      <c r="AP31"/>
    </row>
    <row r="32" spans="1:207" s="255" customFormat="1" ht="20" customHeight="1" x14ac:dyDescent="0.3">
      <c r="A32" s="253"/>
      <c r="B32" s="242" t="s">
        <v>7</v>
      </c>
      <c r="C32" s="156" t="s">
        <v>4</v>
      </c>
      <c r="D32" s="57"/>
      <c r="E32" s="64">
        <f>Finansējums!J73</f>
        <v>0</v>
      </c>
      <c r="F32" s="64">
        <f>Finansējums!K73</f>
        <v>0</v>
      </c>
      <c r="G32" s="64">
        <f>Finansējums!L73</f>
        <v>0</v>
      </c>
      <c r="H32" s="64">
        <f>Finansējums!M73</f>
        <v>0</v>
      </c>
      <c r="I32" s="64">
        <f>Finansējums!N73</f>
        <v>0</v>
      </c>
      <c r="J32" s="64">
        <f>Finansējums!O73</f>
        <v>0</v>
      </c>
      <c r="K32" s="64">
        <f>Finansējums!P73</f>
        <v>0</v>
      </c>
      <c r="L32" s="64">
        <f>Finansējums!Q73</f>
        <v>0</v>
      </c>
      <c r="M32" s="39">
        <f>Finansējums!R73</f>
        <v>0</v>
      </c>
      <c r="N32" s="39">
        <f>Finansējums!S73</f>
        <v>0</v>
      </c>
      <c r="O32" s="39">
        <f>Finansējums!T73</f>
        <v>0</v>
      </c>
      <c r="P32" s="39">
        <f>Finansējums!U73</f>
        <v>0</v>
      </c>
      <c r="Q32" s="39">
        <f>Finansējums!V73</f>
        <v>0</v>
      </c>
      <c r="R32" s="39">
        <f>Finansējums!W73</f>
        <v>0</v>
      </c>
      <c r="S32" s="39">
        <f>Finansējums!X73</f>
        <v>0</v>
      </c>
      <c r="T32" s="39">
        <f>Finansējums!Y73</f>
        <v>0</v>
      </c>
      <c r="U32" s="39">
        <f>Finansējums!Z73</f>
        <v>0</v>
      </c>
      <c r="V32" s="39">
        <f>Finansējums!AA73</f>
        <v>0</v>
      </c>
      <c r="W32" s="39">
        <f>Finansējums!AB73</f>
        <v>0</v>
      </c>
      <c r="X32" s="39">
        <f>Finansējums!AC73</f>
        <v>0</v>
      </c>
      <c r="Y32" s="39">
        <f>Finansējums!AD73</f>
        <v>0</v>
      </c>
      <c r="Z32" s="39">
        <f>Finansējums!AE73</f>
        <v>0</v>
      </c>
      <c r="AA32" s="39">
        <f>Finansējums!AF73</f>
        <v>0</v>
      </c>
      <c r="AB32" s="39">
        <f>Finansējums!AG73</f>
        <v>0</v>
      </c>
      <c r="AC32" s="39">
        <f>Finansējums!AH73</f>
        <v>0</v>
      </c>
      <c r="AD32" s="39">
        <f>Finansējums!AI73</f>
        <v>0</v>
      </c>
      <c r="AE32" s="39">
        <f>Finansējums!AJ73</f>
        <v>0</v>
      </c>
      <c r="AF32" s="39">
        <f>Finansējums!AK73</f>
        <v>0</v>
      </c>
      <c r="AG32" s="39">
        <f>Finansējums!AL73</f>
        <v>0</v>
      </c>
      <c r="AH32" s="39">
        <f>Finansējums!AM73</f>
        <v>0</v>
      </c>
      <c r="AI32"/>
      <c r="AJ32"/>
      <c r="AK32"/>
      <c r="AL32"/>
      <c r="AM32"/>
      <c r="AN32"/>
      <c r="AO32"/>
      <c r="AP32"/>
    </row>
    <row r="33" spans="1:42" x14ac:dyDescent="0.3">
      <c r="B33" s="155"/>
    </row>
    <row r="36" spans="1:42" x14ac:dyDescent="0.3">
      <c r="B36" s="321" t="s">
        <v>300</v>
      </c>
    </row>
    <row r="37" spans="1:42" s="255" customFormat="1" ht="20" customHeight="1" x14ac:dyDescent="0.3">
      <c r="A37" s="253"/>
      <c r="B37" s="325"/>
      <c r="C37" s="326"/>
      <c r="D37" s="57"/>
      <c r="E37"/>
      <c r="F37"/>
      <c r="G37"/>
      <c r="H37"/>
      <c r="I37"/>
      <c r="J37"/>
      <c r="K37"/>
      <c r="L37"/>
      <c r="M37" s="39"/>
      <c r="N37" s="39"/>
      <c r="O37" s="39"/>
      <c r="P37" s="39"/>
      <c r="Q37" s="39"/>
      <c r="R37" s="39"/>
      <c r="S37" s="39"/>
      <c r="T37" s="39"/>
      <c r="U37" s="39"/>
      <c r="V37" s="39"/>
      <c r="W37" s="39"/>
      <c r="X37" s="39"/>
      <c r="Y37" s="39"/>
      <c r="Z37" s="39"/>
      <c r="AA37" s="39"/>
      <c r="AB37" s="39"/>
      <c r="AC37" s="39"/>
      <c r="AD37" s="39"/>
      <c r="AE37" s="39"/>
      <c r="AF37" s="39"/>
      <c r="AG37" s="39"/>
      <c r="AH37" s="39"/>
      <c r="AI37"/>
      <c r="AJ37"/>
      <c r="AK37"/>
      <c r="AL37"/>
      <c r="AM37"/>
      <c r="AN37"/>
      <c r="AO37"/>
      <c r="AP37"/>
    </row>
    <row r="38" spans="1:42" s="255" customFormat="1" ht="20" customHeight="1" x14ac:dyDescent="0.3">
      <c r="A38" s="253"/>
      <c r="B38" s="155" t="s">
        <v>27</v>
      </c>
      <c r="C38" s="156" t="s">
        <v>4</v>
      </c>
      <c r="D38" s="57"/>
      <c r="E38" s="64">
        <f>D41</f>
        <v>0</v>
      </c>
      <c r="F38" s="64">
        <f t="shared" ref="F38:AH38" si="3">E41</f>
        <v>0</v>
      </c>
      <c r="G38" s="64">
        <f t="shared" si="3"/>
        <v>0</v>
      </c>
      <c r="H38" s="64">
        <f t="shared" si="3"/>
        <v>0</v>
      </c>
      <c r="I38" s="64">
        <f t="shared" si="3"/>
        <v>0</v>
      </c>
      <c r="J38" s="64">
        <f t="shared" si="3"/>
        <v>0</v>
      </c>
      <c r="K38" s="64">
        <f t="shared" si="3"/>
        <v>0</v>
      </c>
      <c r="L38" s="64">
        <f t="shared" si="3"/>
        <v>0</v>
      </c>
      <c r="M38" s="39">
        <f t="shared" si="3"/>
        <v>0</v>
      </c>
      <c r="N38" s="39">
        <f t="shared" si="3"/>
        <v>0</v>
      </c>
      <c r="O38" s="39">
        <f t="shared" si="3"/>
        <v>0</v>
      </c>
      <c r="P38" s="39">
        <f t="shared" si="3"/>
        <v>0</v>
      </c>
      <c r="Q38" s="39">
        <f t="shared" si="3"/>
        <v>0</v>
      </c>
      <c r="R38" s="39">
        <f t="shared" si="3"/>
        <v>0</v>
      </c>
      <c r="S38" s="39">
        <f t="shared" si="3"/>
        <v>0</v>
      </c>
      <c r="T38" s="39">
        <f t="shared" si="3"/>
        <v>0</v>
      </c>
      <c r="U38" s="39">
        <f t="shared" si="3"/>
        <v>0</v>
      </c>
      <c r="V38" s="39">
        <f t="shared" si="3"/>
        <v>0</v>
      </c>
      <c r="W38" s="39">
        <f t="shared" si="3"/>
        <v>0</v>
      </c>
      <c r="X38" s="39">
        <f t="shared" si="3"/>
        <v>0</v>
      </c>
      <c r="Y38" s="39">
        <f t="shared" si="3"/>
        <v>0</v>
      </c>
      <c r="Z38" s="39">
        <f t="shared" si="3"/>
        <v>0</v>
      </c>
      <c r="AA38" s="39">
        <f t="shared" si="3"/>
        <v>0</v>
      </c>
      <c r="AB38" s="39">
        <f t="shared" si="3"/>
        <v>0</v>
      </c>
      <c r="AC38" s="39">
        <f t="shared" si="3"/>
        <v>0</v>
      </c>
      <c r="AD38" s="39">
        <f t="shared" si="3"/>
        <v>0</v>
      </c>
      <c r="AE38" s="39">
        <f t="shared" si="3"/>
        <v>0</v>
      </c>
      <c r="AF38" s="39">
        <f t="shared" si="3"/>
        <v>0</v>
      </c>
      <c r="AG38" s="39">
        <f t="shared" si="3"/>
        <v>0</v>
      </c>
      <c r="AH38" s="39">
        <f t="shared" si="3"/>
        <v>0</v>
      </c>
      <c r="AI38"/>
      <c r="AJ38"/>
      <c r="AK38"/>
      <c r="AL38"/>
      <c r="AM38"/>
      <c r="AN38"/>
      <c r="AO38"/>
      <c r="AP38"/>
    </row>
    <row r="39" spans="1:42" s="255" customFormat="1" ht="20" customHeight="1" x14ac:dyDescent="0.3">
      <c r="A39" s="253"/>
      <c r="B39" s="155" t="s">
        <v>28</v>
      </c>
      <c r="C39" s="156" t="s">
        <v>4</v>
      </c>
      <c r="D39" s="57"/>
      <c r="E39" s="64">
        <f>Finansējums!J25</f>
        <v>0</v>
      </c>
      <c r="F39" s="64">
        <f>Finansējums!K25</f>
        <v>0</v>
      </c>
      <c r="G39" s="64">
        <f>Finansējums!L25</f>
        <v>0</v>
      </c>
      <c r="H39" s="64">
        <f>Finansējums!M25</f>
        <v>0</v>
      </c>
      <c r="I39" s="64">
        <f>Finansējums!N25</f>
        <v>0</v>
      </c>
      <c r="J39" s="64">
        <f>Finansējums!O25</f>
        <v>0</v>
      </c>
      <c r="K39" s="64">
        <f>Finansējums!P25</f>
        <v>0</v>
      </c>
      <c r="L39" s="64">
        <f>Finansējums!Q25</f>
        <v>0</v>
      </c>
      <c r="M39" s="39"/>
      <c r="N39" s="39"/>
      <c r="O39" s="39"/>
      <c r="P39" s="39"/>
      <c r="Q39" s="39"/>
      <c r="R39" s="39"/>
      <c r="S39" s="39"/>
      <c r="T39" s="39"/>
      <c r="U39" s="39"/>
      <c r="V39" s="39"/>
      <c r="W39" s="39"/>
      <c r="X39" s="39"/>
      <c r="Y39" s="39"/>
      <c r="Z39" s="39"/>
      <c r="AA39" s="39"/>
      <c r="AB39" s="39"/>
      <c r="AC39" s="39"/>
      <c r="AD39" s="39"/>
      <c r="AE39" s="39"/>
      <c r="AF39" s="39"/>
      <c r="AG39" s="39"/>
      <c r="AH39" s="39"/>
      <c r="AI39"/>
      <c r="AJ39"/>
      <c r="AK39"/>
      <c r="AL39"/>
      <c r="AM39"/>
      <c r="AN39"/>
      <c r="AO39"/>
      <c r="AP39"/>
    </row>
    <row r="40" spans="1:42" s="255" customFormat="1" ht="20" customHeight="1" x14ac:dyDescent="0.3">
      <c r="A40" s="253"/>
      <c r="B40" s="155" t="s">
        <v>29</v>
      </c>
      <c r="C40" s="156" t="s">
        <v>4</v>
      </c>
      <c r="D40" s="57"/>
      <c r="E40" s="64">
        <f>Finansējums!J71</f>
        <v>0</v>
      </c>
      <c r="F40" s="64">
        <f>Finansējums!K71</f>
        <v>0</v>
      </c>
      <c r="G40" s="64">
        <f>Finansējums!L71</f>
        <v>0</v>
      </c>
      <c r="H40" s="64">
        <f>Finansējums!M71</f>
        <v>0</v>
      </c>
      <c r="I40" s="64">
        <f>Finansējums!N71</f>
        <v>0</v>
      </c>
      <c r="J40" s="64">
        <f>Finansējums!O71</f>
        <v>0</v>
      </c>
      <c r="K40" s="64">
        <f>Finansējums!P71</f>
        <v>0</v>
      </c>
      <c r="L40" s="64">
        <f>Finansējums!Q71</f>
        <v>0</v>
      </c>
      <c r="M40" s="39">
        <f>Finansējums!R71</f>
        <v>0</v>
      </c>
      <c r="N40" s="39">
        <f>Finansējums!S71</f>
        <v>0</v>
      </c>
      <c r="O40" s="39">
        <f>Finansējums!T71</f>
        <v>0</v>
      </c>
      <c r="P40" s="39">
        <f>Finansējums!U71</f>
        <v>0</v>
      </c>
      <c r="Q40" s="39">
        <f>Finansējums!V71</f>
        <v>0</v>
      </c>
      <c r="R40" s="39">
        <f>Finansējums!W71</f>
        <v>0</v>
      </c>
      <c r="S40" s="39">
        <f>Finansējums!X71</f>
        <v>0</v>
      </c>
      <c r="T40" s="39">
        <f>Finansējums!Y71</f>
        <v>0</v>
      </c>
      <c r="U40" s="39">
        <f>Finansējums!Z71</f>
        <v>0</v>
      </c>
      <c r="V40" s="39">
        <f>Finansējums!AA71</f>
        <v>0</v>
      </c>
      <c r="W40" s="39">
        <f>Finansējums!AB71</f>
        <v>0</v>
      </c>
      <c r="X40" s="39">
        <f>Finansējums!AC71</f>
        <v>0</v>
      </c>
      <c r="Y40" s="39">
        <f>Finansējums!AD71</f>
        <v>0</v>
      </c>
      <c r="Z40" s="39">
        <f>Finansējums!AE71</f>
        <v>0</v>
      </c>
      <c r="AA40" s="39">
        <f>Finansējums!AF71</f>
        <v>0</v>
      </c>
      <c r="AB40" s="39">
        <f>Finansējums!AG71</f>
        <v>0</v>
      </c>
      <c r="AC40" s="39">
        <f>Finansējums!AH71</f>
        <v>0</v>
      </c>
      <c r="AD40" s="39">
        <f>Finansējums!AI71</f>
        <v>0</v>
      </c>
      <c r="AE40" s="39">
        <f>Finansējums!AJ71</f>
        <v>0</v>
      </c>
      <c r="AF40" s="39">
        <f>Finansējums!AK71</f>
        <v>0</v>
      </c>
      <c r="AG40" s="39">
        <f>Finansējums!AL71</f>
        <v>0</v>
      </c>
      <c r="AH40" s="39">
        <f>Finansējums!AM71</f>
        <v>0</v>
      </c>
      <c r="AI40"/>
      <c r="AJ40"/>
      <c r="AK40"/>
      <c r="AL40"/>
      <c r="AM40"/>
      <c r="AN40"/>
      <c r="AO40"/>
      <c r="AP40"/>
    </row>
    <row r="41" spans="1:42" s="255" customFormat="1" ht="20" customHeight="1" x14ac:dyDescent="0.3">
      <c r="A41" s="253"/>
      <c r="B41" s="155" t="s">
        <v>30</v>
      </c>
      <c r="C41" s="156" t="s">
        <v>4</v>
      </c>
      <c r="D41" s="57"/>
      <c r="E41" s="64">
        <f>SUM(E38:E40)</f>
        <v>0</v>
      </c>
      <c r="F41" s="64">
        <f t="shared" ref="F41:AH41" si="4">SUM(F38:F40)</f>
        <v>0</v>
      </c>
      <c r="G41" s="64">
        <f t="shared" si="4"/>
        <v>0</v>
      </c>
      <c r="H41" s="64">
        <f t="shared" si="4"/>
        <v>0</v>
      </c>
      <c r="I41" s="64">
        <f t="shared" si="4"/>
        <v>0</v>
      </c>
      <c r="J41" s="64">
        <f t="shared" si="4"/>
        <v>0</v>
      </c>
      <c r="K41" s="64">
        <f t="shared" si="4"/>
        <v>0</v>
      </c>
      <c r="L41" s="64">
        <f t="shared" si="4"/>
        <v>0</v>
      </c>
      <c r="M41" s="39">
        <f t="shared" si="4"/>
        <v>0</v>
      </c>
      <c r="N41" s="39">
        <f t="shared" si="4"/>
        <v>0</v>
      </c>
      <c r="O41" s="39">
        <f t="shared" si="4"/>
        <v>0</v>
      </c>
      <c r="P41" s="39">
        <f t="shared" si="4"/>
        <v>0</v>
      </c>
      <c r="Q41" s="39">
        <f t="shared" si="4"/>
        <v>0</v>
      </c>
      <c r="R41" s="39">
        <f t="shared" si="4"/>
        <v>0</v>
      </c>
      <c r="S41" s="39">
        <f t="shared" si="4"/>
        <v>0</v>
      </c>
      <c r="T41" s="39">
        <f t="shared" si="4"/>
        <v>0</v>
      </c>
      <c r="U41" s="39">
        <f t="shared" si="4"/>
        <v>0</v>
      </c>
      <c r="V41" s="39">
        <f t="shared" si="4"/>
        <v>0</v>
      </c>
      <c r="W41" s="39">
        <f t="shared" si="4"/>
        <v>0</v>
      </c>
      <c r="X41" s="39">
        <f t="shared" si="4"/>
        <v>0</v>
      </c>
      <c r="Y41" s="39">
        <f t="shared" si="4"/>
        <v>0</v>
      </c>
      <c r="Z41" s="39">
        <f t="shared" si="4"/>
        <v>0</v>
      </c>
      <c r="AA41" s="39">
        <f t="shared" si="4"/>
        <v>0</v>
      </c>
      <c r="AB41" s="39">
        <f t="shared" si="4"/>
        <v>0</v>
      </c>
      <c r="AC41" s="39">
        <f t="shared" si="4"/>
        <v>0</v>
      </c>
      <c r="AD41" s="39">
        <f t="shared" si="4"/>
        <v>0</v>
      </c>
      <c r="AE41" s="39">
        <f t="shared" si="4"/>
        <v>0</v>
      </c>
      <c r="AF41" s="39">
        <f t="shared" si="4"/>
        <v>0</v>
      </c>
      <c r="AG41" s="39">
        <f t="shared" si="4"/>
        <v>0</v>
      </c>
      <c r="AH41" s="39">
        <f t="shared" si="4"/>
        <v>0</v>
      </c>
      <c r="AI41"/>
      <c r="AJ41"/>
      <c r="AK41"/>
      <c r="AL41"/>
      <c r="AM41"/>
      <c r="AN41"/>
      <c r="AO41"/>
      <c r="AP41"/>
    </row>
    <row r="42" spans="1:42" s="255" customFormat="1" ht="20" customHeight="1" x14ac:dyDescent="0.3">
      <c r="A42" s="253"/>
      <c r="B42" s="155" t="s">
        <v>7</v>
      </c>
      <c r="C42" s="156" t="s">
        <v>4</v>
      </c>
      <c r="D42" s="57"/>
      <c r="E42" s="64">
        <f>-AVERAGE(E38,E41)*'Finansēšanas pieņēmumi'!$D$12</f>
        <v>0</v>
      </c>
      <c r="F42" s="64">
        <f>-AVERAGE(F38,F41)*'Finansēšanas pieņēmumi'!$D$12</f>
        <v>0</v>
      </c>
      <c r="G42" s="64">
        <f>-AVERAGE(G38,G41)*'Finansēšanas pieņēmumi'!$D$12</f>
        <v>0</v>
      </c>
      <c r="H42" s="64">
        <f>-AVERAGE(H38,H41)*'Finansēšanas pieņēmumi'!$D$12</f>
        <v>0</v>
      </c>
      <c r="I42" s="64">
        <f>-AVERAGE(I38,I41)*'Finansēšanas pieņēmumi'!$D$12</f>
        <v>0</v>
      </c>
      <c r="J42" s="64">
        <f>-AVERAGE(J38,J41)*'Finansēšanas pieņēmumi'!$D$12</f>
        <v>0</v>
      </c>
      <c r="K42" s="64">
        <f>-AVERAGE(K38,K41)*'Finansēšanas pieņēmumi'!$D$12</f>
        <v>0</v>
      </c>
      <c r="L42" s="64">
        <f>-AVERAGE(L38,L41)*'Finansēšanas pieņēmumi'!$D$12</f>
        <v>0</v>
      </c>
      <c r="M42" s="39">
        <f>-AVERAGE(M38,M41)*'Finansēšanas pieņēmumi'!$D$12</f>
        <v>0</v>
      </c>
      <c r="N42" s="39">
        <f>-AVERAGE(N38,N41)*'Finansēšanas pieņēmumi'!$D$12</f>
        <v>0</v>
      </c>
      <c r="O42" s="39">
        <f>-AVERAGE(O38,O41)*'Finansēšanas pieņēmumi'!$D$12</f>
        <v>0</v>
      </c>
      <c r="P42" s="39">
        <f>-AVERAGE(P38,P41)*'Finansēšanas pieņēmumi'!$D$12</f>
        <v>0</v>
      </c>
      <c r="Q42" s="39">
        <f>-AVERAGE(Q38,Q41)*'Finansēšanas pieņēmumi'!$D$12</f>
        <v>0</v>
      </c>
      <c r="R42" s="39">
        <f>-AVERAGE(R38,R41)*'Finansēšanas pieņēmumi'!$D$12</f>
        <v>0</v>
      </c>
      <c r="S42" s="39">
        <f>-AVERAGE(S38,S41)*'Finansēšanas pieņēmumi'!$D$12</f>
        <v>0</v>
      </c>
      <c r="T42" s="39">
        <f>-AVERAGE(T38,T41)*'Finansēšanas pieņēmumi'!$D$12</f>
        <v>0</v>
      </c>
      <c r="U42" s="39">
        <f>-AVERAGE(U38,U41)*'Finansēšanas pieņēmumi'!$D$12</f>
        <v>0</v>
      </c>
      <c r="V42" s="39">
        <f>-AVERAGE(V38,V41)*'Finansēšanas pieņēmumi'!$D$12</f>
        <v>0</v>
      </c>
      <c r="W42" s="39">
        <f>-AVERAGE(W38,W41)*'Finansēšanas pieņēmumi'!$D$12</f>
        <v>0</v>
      </c>
      <c r="X42" s="39">
        <f>-AVERAGE(X38,X41)*'Finansēšanas pieņēmumi'!$D$12</f>
        <v>0</v>
      </c>
      <c r="Y42" s="39">
        <f>-AVERAGE(Y38,Y41)*'Finansēšanas pieņēmumi'!$D$12</f>
        <v>0</v>
      </c>
      <c r="Z42" s="39">
        <f>-AVERAGE(Z38,Z41)*'Finansēšanas pieņēmumi'!$D$12</f>
        <v>0</v>
      </c>
      <c r="AA42" s="39">
        <f>-AVERAGE(AA38,AA41)*'Finansēšanas pieņēmumi'!$D$12</f>
        <v>0</v>
      </c>
      <c r="AB42" s="39">
        <f>-AVERAGE(AB38,AB41)*'Finansēšanas pieņēmumi'!$D$12</f>
        <v>0</v>
      </c>
      <c r="AC42" s="39">
        <f>-AVERAGE(AC38,AC41)*'Finansēšanas pieņēmumi'!$D$12</f>
        <v>0</v>
      </c>
      <c r="AD42" s="39">
        <f>-AVERAGE(AD38,AD41)*'Finansēšanas pieņēmumi'!$D$12</f>
        <v>0</v>
      </c>
      <c r="AE42" s="39">
        <f>-AVERAGE(AE38,AE41)*'Finansēšanas pieņēmumi'!$D$12</f>
        <v>0</v>
      </c>
      <c r="AF42" s="39">
        <f>-AVERAGE(AF38,AF41)*'Finansēšanas pieņēmumi'!$D$12</f>
        <v>0</v>
      </c>
      <c r="AG42" s="39">
        <f>-AVERAGE(AG38,AG41)*'Finansēšanas pieņēmumi'!$D$12</f>
        <v>0</v>
      </c>
      <c r="AH42" s="39">
        <f>-AVERAGE(AH38,AH41)*'Finansēšanas pieņēmumi'!$D$12</f>
        <v>0</v>
      </c>
      <c r="AI42" s="39"/>
      <c r="AJ42"/>
      <c r="AK42"/>
      <c r="AL42"/>
      <c r="AM42"/>
      <c r="AN42"/>
      <c r="AO42"/>
      <c r="AP42"/>
    </row>
    <row r="43" spans="1:42" s="255" customFormat="1" ht="20" customHeight="1" x14ac:dyDescent="0.3">
      <c r="A43" s="253"/>
      <c r="B43" s="155"/>
      <c r="C43" s="156"/>
      <c r="D43" s="57"/>
      <c r="E43" s="319"/>
      <c r="F43" s="319"/>
      <c r="G43" s="319"/>
      <c r="H43" s="319"/>
      <c r="I43" s="319"/>
      <c r="J43" s="319"/>
      <c r="K43" s="319"/>
      <c r="L43" s="319"/>
      <c r="M43" s="39"/>
      <c r="N43" s="39"/>
      <c r="O43" s="39"/>
      <c r="P43" s="39"/>
      <c r="Q43" s="39"/>
      <c r="R43" s="39"/>
      <c r="S43" s="39"/>
      <c r="T43" s="39"/>
      <c r="U43" s="39"/>
      <c r="V43" s="39"/>
      <c r="W43" s="39"/>
      <c r="X43" s="39"/>
      <c r="Y43" s="39"/>
      <c r="Z43" s="39"/>
      <c r="AA43" s="39"/>
      <c r="AB43" s="39"/>
      <c r="AC43" s="39"/>
      <c r="AD43" s="39"/>
      <c r="AE43" s="39"/>
      <c r="AF43" s="39"/>
      <c r="AG43" s="39"/>
      <c r="AH43" s="39"/>
      <c r="AI43" s="39"/>
      <c r="AJ43"/>
      <c r="AK43"/>
      <c r="AL43"/>
      <c r="AM43"/>
      <c r="AN43"/>
      <c r="AO43"/>
      <c r="AP43"/>
    </row>
    <row r="44" spans="1:42" x14ac:dyDescent="0.3">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42" ht="26" x14ac:dyDescent="0.3">
      <c r="B45" s="309" t="s">
        <v>298</v>
      </c>
      <c r="C45" s="156" t="s">
        <v>4</v>
      </c>
      <c r="E45" s="327">
        <f t="shared" ref="E45:AH45" si="5">E32-E42</f>
        <v>0</v>
      </c>
      <c r="F45" s="327">
        <f t="shared" si="5"/>
        <v>0</v>
      </c>
      <c r="G45" s="327">
        <f t="shared" si="5"/>
        <v>0</v>
      </c>
      <c r="H45" s="327">
        <f t="shared" si="5"/>
        <v>0</v>
      </c>
      <c r="I45" s="327">
        <f t="shared" si="5"/>
        <v>0</v>
      </c>
      <c r="J45" s="327">
        <f t="shared" si="5"/>
        <v>0</v>
      </c>
      <c r="K45" s="327">
        <f t="shared" si="5"/>
        <v>0</v>
      </c>
      <c r="L45" s="327">
        <f t="shared" si="5"/>
        <v>0</v>
      </c>
      <c r="M45" s="39">
        <f t="shared" si="5"/>
        <v>0</v>
      </c>
      <c r="N45" s="39">
        <f t="shared" si="5"/>
        <v>0</v>
      </c>
      <c r="O45" s="39">
        <f t="shared" si="5"/>
        <v>0</v>
      </c>
      <c r="P45" s="39">
        <f t="shared" si="5"/>
        <v>0</v>
      </c>
      <c r="Q45" s="39">
        <f t="shared" si="5"/>
        <v>0</v>
      </c>
      <c r="R45" s="39">
        <f t="shared" si="5"/>
        <v>0</v>
      </c>
      <c r="S45" s="39">
        <f t="shared" si="5"/>
        <v>0</v>
      </c>
      <c r="T45" s="39">
        <f t="shared" si="5"/>
        <v>0</v>
      </c>
      <c r="U45" s="39">
        <f t="shared" si="5"/>
        <v>0</v>
      </c>
      <c r="V45" s="39">
        <f t="shared" si="5"/>
        <v>0</v>
      </c>
      <c r="W45" s="39">
        <f t="shared" si="5"/>
        <v>0</v>
      </c>
      <c r="X45" s="39">
        <f t="shared" si="5"/>
        <v>0</v>
      </c>
      <c r="Y45" s="39">
        <f t="shared" si="5"/>
        <v>0</v>
      </c>
      <c r="Z45" s="39">
        <f t="shared" si="5"/>
        <v>0</v>
      </c>
      <c r="AA45" s="39">
        <f t="shared" si="5"/>
        <v>0</v>
      </c>
      <c r="AB45" s="39">
        <f t="shared" si="5"/>
        <v>0</v>
      </c>
      <c r="AC45" s="39">
        <f t="shared" si="5"/>
        <v>0</v>
      </c>
      <c r="AD45" s="39">
        <f t="shared" si="5"/>
        <v>0</v>
      </c>
      <c r="AE45" s="39">
        <f t="shared" si="5"/>
        <v>0</v>
      </c>
      <c r="AF45" s="39">
        <f t="shared" si="5"/>
        <v>0</v>
      </c>
      <c r="AG45" s="39">
        <f t="shared" si="5"/>
        <v>0</v>
      </c>
      <c r="AH45" s="39">
        <f t="shared" si="5"/>
        <v>0</v>
      </c>
      <c r="AI45" s="39"/>
    </row>
  </sheetData>
  <sheetProtection algorithmName="SHA-1" hashValue="MY6zdCj2vuQAso+3IfErdmSe54g=" saltValue="sm9570+u6rxoy5iY3UqHE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HD93"/>
  <sheetViews>
    <sheetView showGridLines="0" zoomScale="80" zoomScaleNormal="80" workbookViewId="0">
      <pane ySplit="5" topLeftCell="A6" activePane="bottomLeft" state="frozen"/>
      <selection activeCell="D16" sqref="D16"/>
      <selection pane="bottomLeft" activeCell="K71" sqref="K71"/>
    </sheetView>
  </sheetViews>
  <sheetFormatPr defaultColWidth="0" defaultRowHeight="12.5" zeroHeight="1" x14ac:dyDescent="0.25"/>
  <cols>
    <col min="1" max="1" width="2.58203125" style="37" customWidth="1"/>
    <col min="2" max="2" width="51" style="146" customWidth="1"/>
    <col min="3" max="4" width="8.6640625" style="41" customWidth="1"/>
    <col min="5" max="5" width="19.5" style="41" customWidth="1"/>
    <col min="6" max="7" width="10.58203125" style="41" customWidth="1"/>
    <col min="8" max="8" width="7.83203125" style="41" customWidth="1"/>
    <col min="9" max="12" width="10.58203125" style="41" customWidth="1"/>
    <col min="13" max="13" width="9.6640625" style="41" bestFit="1" customWidth="1"/>
    <col min="14" max="14" width="11.5" style="41" customWidth="1"/>
    <col min="15" max="23" width="10.58203125" style="41" customWidth="1"/>
    <col min="24" max="25" width="10.58203125" style="37" customWidth="1"/>
    <col min="26" max="26" width="11.1640625" style="37" bestFit="1" customWidth="1"/>
    <col min="27" max="41" width="10.58203125" style="37" customWidth="1"/>
    <col min="42" max="44" width="10.1640625" style="37" customWidth="1"/>
    <col min="45" max="48" width="8.6640625" style="37" customWidth="1"/>
    <col min="49" max="212" width="0" style="37" hidden="1" customWidth="1"/>
    <col min="213" max="16384" width="8.6640625" style="37" hidden="1"/>
  </cols>
  <sheetData>
    <row r="1" spans="1:47" ht="14" customHeight="1" x14ac:dyDescent="0.25"/>
    <row r="2" spans="1:47" ht="12" customHeight="1" x14ac:dyDescent="0.25">
      <c r="B2" s="162"/>
      <c r="C2" s="37"/>
      <c r="D2" s="37"/>
      <c r="E2" s="37"/>
      <c r="F2" s="37"/>
      <c r="G2" s="37"/>
      <c r="H2" s="37"/>
      <c r="I2" s="37"/>
      <c r="J2" s="37"/>
      <c r="K2" s="37"/>
      <c r="L2" s="37"/>
      <c r="M2" s="37"/>
      <c r="N2" s="37"/>
      <c r="O2" s="37"/>
      <c r="P2" s="37"/>
      <c r="Q2" s="37"/>
      <c r="R2" s="37"/>
      <c r="S2" s="37"/>
      <c r="T2" s="37"/>
      <c r="U2" s="37"/>
      <c r="V2" s="37"/>
      <c r="W2" s="37"/>
    </row>
    <row r="3" spans="1:47" ht="20" customHeight="1" x14ac:dyDescent="0.4">
      <c r="B3" s="180" t="s">
        <v>214</v>
      </c>
      <c r="C3" s="37"/>
      <c r="D3" s="37"/>
      <c r="E3" s="192"/>
      <c r="F3" s="37"/>
      <c r="G3" s="37"/>
      <c r="H3" s="37"/>
      <c r="I3" s="37"/>
      <c r="J3" s="37"/>
      <c r="K3" s="37"/>
      <c r="L3" s="37"/>
      <c r="M3" s="37"/>
      <c r="N3" s="37"/>
      <c r="O3" s="37"/>
      <c r="P3" s="37"/>
      <c r="Q3" s="37"/>
      <c r="R3" s="37"/>
      <c r="S3" s="37"/>
      <c r="T3" s="37"/>
      <c r="U3" s="37"/>
      <c r="V3" s="37"/>
      <c r="W3" s="37"/>
    </row>
    <row r="4" spans="1:47" ht="20" customHeight="1" x14ac:dyDescent="0.25">
      <c r="J4" s="354" t="s">
        <v>87</v>
      </c>
      <c r="K4" s="354"/>
      <c r="L4" s="354"/>
      <c r="M4" s="354"/>
      <c r="N4" s="354"/>
      <c r="O4" s="354"/>
      <c r="P4" s="354"/>
      <c r="Q4" s="354"/>
    </row>
    <row r="5" spans="1:47" s="185" customFormat="1" ht="20" customHeight="1" x14ac:dyDescent="0.3">
      <c r="A5" s="205"/>
      <c r="B5" s="228"/>
      <c r="C5" s="228"/>
      <c r="D5" s="228"/>
      <c r="E5" s="228"/>
      <c r="F5" s="228"/>
      <c r="G5" s="228"/>
      <c r="H5" s="228"/>
      <c r="I5" s="228"/>
      <c r="J5" s="228">
        <v>1</v>
      </c>
      <c r="K5" s="228">
        <v>2</v>
      </c>
      <c r="L5" s="228">
        <v>3</v>
      </c>
      <c r="M5" s="228">
        <v>4</v>
      </c>
      <c r="N5" s="228">
        <v>5</v>
      </c>
      <c r="O5" s="228">
        <v>6</v>
      </c>
      <c r="P5" s="228">
        <v>7</v>
      </c>
      <c r="Q5" s="228">
        <v>8</v>
      </c>
      <c r="R5" s="228">
        <v>9</v>
      </c>
      <c r="S5" s="228">
        <v>10</v>
      </c>
      <c r="T5" s="228">
        <v>11</v>
      </c>
      <c r="U5" s="228">
        <v>12</v>
      </c>
      <c r="V5" s="228">
        <v>13</v>
      </c>
      <c r="W5" s="228">
        <v>14</v>
      </c>
      <c r="X5" s="228">
        <v>15</v>
      </c>
      <c r="Y5" s="228">
        <v>16</v>
      </c>
      <c r="Z5" s="228">
        <v>17</v>
      </c>
      <c r="AA5" s="228">
        <v>18</v>
      </c>
      <c r="AB5" s="228">
        <v>19</v>
      </c>
      <c r="AC5" s="228">
        <v>20</v>
      </c>
      <c r="AD5" s="228">
        <v>21</v>
      </c>
      <c r="AE5" s="228">
        <v>22</v>
      </c>
      <c r="AF5" s="228">
        <v>23</v>
      </c>
      <c r="AG5" s="228">
        <v>24</v>
      </c>
      <c r="AH5" s="228">
        <v>25</v>
      </c>
      <c r="AI5" s="228">
        <v>26</v>
      </c>
      <c r="AJ5" s="228">
        <v>27</v>
      </c>
      <c r="AK5" s="228">
        <v>28</v>
      </c>
      <c r="AL5" s="228">
        <v>29</v>
      </c>
      <c r="AM5" s="228">
        <v>30</v>
      </c>
      <c r="AN5" s="228">
        <v>31</v>
      </c>
      <c r="AO5" s="228">
        <v>32</v>
      </c>
      <c r="AP5" s="228">
        <v>33</v>
      </c>
      <c r="AQ5" s="228">
        <v>34</v>
      </c>
      <c r="AR5" s="228">
        <v>35</v>
      </c>
      <c r="AS5" s="228">
        <v>36</v>
      </c>
      <c r="AT5" s="228">
        <v>37</v>
      </c>
      <c r="AU5" s="228">
        <v>38</v>
      </c>
    </row>
    <row r="6" spans="1:47" ht="20" customHeight="1" x14ac:dyDescent="0.3">
      <c r="A6" s="160"/>
      <c r="B6" s="229" t="s">
        <v>15</v>
      </c>
      <c r="C6" s="230"/>
      <c r="D6" s="230"/>
      <c r="E6" s="231"/>
      <c r="F6" s="231"/>
      <c r="G6" s="231"/>
      <c r="H6" s="230"/>
      <c r="I6" s="230"/>
      <c r="J6" s="231"/>
      <c r="K6" s="231"/>
      <c r="L6" s="231"/>
      <c r="M6" s="231"/>
      <c r="N6" s="231"/>
      <c r="O6" s="231"/>
      <c r="P6" s="231"/>
      <c r="Q6" s="231"/>
      <c r="R6" s="231"/>
      <c r="S6" s="231"/>
      <c r="T6" s="231"/>
      <c r="U6" s="231"/>
      <c r="V6" s="231"/>
      <c r="W6" s="231"/>
      <c r="X6" s="231"/>
      <c r="Y6" s="231"/>
      <c r="Z6" s="231"/>
      <c r="AA6" s="231"/>
      <c r="AB6" s="231"/>
      <c r="AC6" s="231"/>
      <c r="AD6" s="231"/>
      <c r="AE6" s="231"/>
      <c r="AF6" s="232"/>
      <c r="AG6" s="232"/>
      <c r="AH6" s="232"/>
      <c r="AI6" s="232"/>
      <c r="AJ6" s="232"/>
      <c r="AK6" s="232"/>
      <c r="AL6" s="232"/>
      <c r="AM6" s="232"/>
      <c r="AN6" s="232"/>
      <c r="AO6" s="232"/>
      <c r="AP6" s="232"/>
      <c r="AQ6" s="232"/>
      <c r="AR6" s="232"/>
      <c r="AS6" s="232"/>
      <c r="AT6" s="232"/>
      <c r="AU6" s="232"/>
    </row>
    <row r="7" spans="1:47" ht="20" customHeight="1" x14ac:dyDescent="0.25">
      <c r="A7" s="160"/>
      <c r="B7" s="155" t="s">
        <v>16</v>
      </c>
      <c r="C7" s="156" t="s">
        <v>2</v>
      </c>
      <c r="D7" s="44"/>
      <c r="E7" s="35">
        <f>SUM(J7:Q7)</f>
        <v>0</v>
      </c>
      <c r="F7" s="35"/>
      <c r="G7" s="35"/>
      <c r="H7" s="233"/>
      <c r="I7" s="44"/>
      <c r="J7" s="38">
        <f>IF(J5&lt;ROUNDUP('Pamata pieņēmumi'!$D$23,0),('Pamata pieņēmumi'!$D$24*'Pamata pieņēmumi'!$D$25),IF(Finansējums!J5=ROUNDUP('Pamata pieņēmumi'!$D$23,0),('Pamata pieņēmumi'!$D$23-I5)*'Pamata pieņēmumi'!$D$25*'Pamata pieņēmumi'!$D$24,0))</f>
        <v>0</v>
      </c>
      <c r="K7" s="38">
        <f>IF(K5&lt;ROUNDUP('Pamata pieņēmumi'!$D$23,0),('Pamata pieņēmumi'!$D$24*'Pamata pieņēmumi'!$D$25),IF(Finansējums!K5=ROUNDUP('Pamata pieņēmumi'!$D$23,0),('Pamata pieņēmumi'!$D$23-J5)*'Pamata pieņēmumi'!$D$25*'Pamata pieņēmumi'!$D$24,0))</f>
        <v>0</v>
      </c>
      <c r="L7" s="38">
        <f>IF(L5&lt;ROUNDUP('Pamata pieņēmumi'!$D$23,0),('Pamata pieņēmumi'!$D$24*'Pamata pieņēmumi'!$D$25),IF(Finansējums!L5=ROUNDUP('Pamata pieņēmumi'!$D$23,0),('Pamata pieņēmumi'!$D$23-K5)*'Pamata pieņēmumi'!$D$25*'Pamata pieņēmumi'!$D$24,0))</f>
        <v>0</v>
      </c>
      <c r="M7" s="38">
        <f>IF(M5&lt;ROUNDUP('Pamata pieņēmumi'!$D$23,0),('Pamata pieņēmumi'!$D$24*'Pamata pieņēmumi'!$D$25),IF(Finansējums!M5=ROUNDUP('Pamata pieņēmumi'!$D$23,0),('Pamata pieņēmumi'!$D$23-L5)*'Pamata pieņēmumi'!$D$25*'Pamata pieņēmumi'!$D$24,0))</f>
        <v>0</v>
      </c>
      <c r="N7" s="38">
        <f>IF(N5&lt;ROUNDUP('Pamata pieņēmumi'!$D$23,0),('Pamata pieņēmumi'!$D$24*'Pamata pieņēmumi'!$D$25),IF(Finansējums!N5=ROUNDUP('Pamata pieņēmumi'!$D$23,0),('Pamata pieņēmumi'!$D$23-M5)*'Pamata pieņēmumi'!$D$25*'Pamata pieņēmumi'!$D$24,0))</f>
        <v>0</v>
      </c>
      <c r="O7" s="38">
        <f>IF(O5&lt;ROUNDUP('Pamata pieņēmumi'!$D$23,0),('Pamata pieņēmumi'!$D$24*'Pamata pieņēmumi'!$D$25),IF(Finansējums!O5=ROUNDUP('Pamata pieņēmumi'!$D$23,0),('Pamata pieņēmumi'!$D$23-N5)*'Pamata pieņēmumi'!$D$25*'Pamata pieņēmumi'!$D$24,0))</f>
        <v>0</v>
      </c>
      <c r="P7" s="38">
        <f>IF(P5&lt;ROUNDUP('Pamata pieņēmumi'!$D$23,0),('Pamata pieņēmumi'!$D$24*'Pamata pieņēmumi'!$D$25),IF(Finansējums!P5=ROUNDUP('Pamata pieņēmumi'!$D$23,0),('Pamata pieņēmumi'!$D$23-O5)*'Pamata pieņēmumi'!$D$25*'Pamata pieņēmumi'!$D$24,0))</f>
        <v>0</v>
      </c>
      <c r="Q7" s="38">
        <f>IF(Q5&lt;ROUNDUP('Pamata pieņēmumi'!$D$23,0),('Pamata pieņēmumi'!$D$24*'Pamata pieņēmumi'!$D$25),IF(Finansējums!Q5=ROUNDUP('Pamata pieņēmumi'!$D$23,0),('Pamata pieņēmumi'!$D$23-P5)*'Pamata pieņēmumi'!$D$25*'Pamata pieņēmumi'!$D$24,0))</f>
        <v>0</v>
      </c>
      <c r="R7" s="33"/>
      <c r="S7" s="33"/>
      <c r="T7" s="33"/>
      <c r="U7" s="33"/>
      <c r="V7" s="33"/>
      <c r="W7" s="33"/>
      <c r="X7" s="33"/>
      <c r="Y7" s="33"/>
      <c r="Z7" s="33"/>
      <c r="AA7" s="33"/>
      <c r="AB7" s="33"/>
      <c r="AC7" s="33"/>
      <c r="AD7" s="33"/>
      <c r="AE7" s="33"/>
      <c r="AF7" s="33"/>
      <c r="AG7" s="33"/>
      <c r="AH7" s="33"/>
      <c r="AI7" s="33"/>
      <c r="AJ7" s="33"/>
      <c r="AK7" s="33"/>
      <c r="AL7" s="33"/>
      <c r="AM7" s="33"/>
      <c r="AN7" s="33"/>
      <c r="AO7" s="33"/>
      <c r="AS7" s="40"/>
    </row>
    <row r="8" spans="1:47" ht="20" customHeight="1" x14ac:dyDescent="0.25">
      <c r="A8" s="160"/>
      <c r="B8" s="155" t="s">
        <v>17</v>
      </c>
      <c r="C8" s="156" t="s">
        <v>4</v>
      </c>
      <c r="D8" s="44"/>
      <c r="E8" s="69" t="e">
        <f>-SUM('Naudas plūsma'!C17:G17)</f>
        <v>#DIV/0!</v>
      </c>
      <c r="F8" s="33"/>
      <c r="G8" s="33"/>
      <c r="H8" s="44"/>
      <c r="I8" s="44"/>
      <c r="J8" s="65"/>
      <c r="K8" s="65"/>
      <c r="L8" s="65"/>
      <c r="M8" s="65"/>
      <c r="N8" s="65"/>
      <c r="O8" s="65"/>
      <c r="P8" s="65"/>
      <c r="Q8" s="65"/>
      <c r="R8" s="33"/>
      <c r="S8" s="33"/>
      <c r="T8" s="33"/>
      <c r="U8" s="33"/>
      <c r="V8" s="33"/>
      <c r="W8" s="33"/>
      <c r="X8" s="33"/>
      <c r="Y8" s="33"/>
      <c r="Z8" s="33"/>
      <c r="AA8" s="33"/>
      <c r="AB8" s="33"/>
      <c r="AC8" s="33"/>
      <c r="AD8" s="33"/>
      <c r="AE8" s="33"/>
      <c r="AF8" s="33"/>
      <c r="AG8" s="33"/>
      <c r="AH8" s="33"/>
      <c r="AI8" s="33"/>
      <c r="AJ8" s="33"/>
      <c r="AK8" s="33"/>
      <c r="AL8" s="33"/>
      <c r="AM8" s="33"/>
      <c r="AN8" s="33"/>
      <c r="AO8" s="33"/>
      <c r="AS8" s="40"/>
    </row>
    <row r="9" spans="1:47" ht="20" customHeight="1" x14ac:dyDescent="0.25">
      <c r="A9" s="160"/>
      <c r="B9" s="155" t="s">
        <v>65</v>
      </c>
      <c r="C9" s="156" t="s">
        <v>4</v>
      </c>
      <c r="D9" s="44"/>
      <c r="E9" s="69" t="e">
        <f>IF(E8&lt;&gt;E21,E8-E21,0)</f>
        <v>#DIV/0!</v>
      </c>
      <c r="F9" s="33"/>
      <c r="G9" s="33"/>
      <c r="H9" s="44"/>
      <c r="I9" s="44"/>
      <c r="J9" s="65"/>
      <c r="K9" s="65"/>
      <c r="L9" s="65"/>
      <c r="M9" s="65"/>
      <c r="N9" s="65"/>
      <c r="O9" s="65"/>
      <c r="P9" s="65"/>
      <c r="Q9" s="65"/>
      <c r="R9" s="33"/>
      <c r="S9" s="33"/>
      <c r="T9" s="33"/>
      <c r="U9" s="33"/>
      <c r="V9" s="33"/>
      <c r="W9" s="33"/>
      <c r="X9" s="33"/>
      <c r="Y9" s="33"/>
      <c r="Z9" s="33"/>
      <c r="AA9" s="33"/>
      <c r="AB9" s="33"/>
      <c r="AC9" s="33"/>
      <c r="AD9" s="33"/>
      <c r="AE9" s="33"/>
      <c r="AF9" s="33"/>
      <c r="AG9" s="33"/>
      <c r="AH9" s="33"/>
      <c r="AI9" s="33"/>
      <c r="AJ9" s="33"/>
      <c r="AK9" s="33"/>
      <c r="AL9" s="33"/>
      <c r="AM9" s="33"/>
      <c r="AN9" s="33"/>
      <c r="AO9" s="33"/>
      <c r="AS9" s="40"/>
    </row>
    <row r="10" spans="1:47" ht="20" customHeight="1" x14ac:dyDescent="0.3">
      <c r="A10" s="160"/>
      <c r="B10" s="229" t="s">
        <v>18</v>
      </c>
      <c r="C10" s="234"/>
      <c r="D10" s="230"/>
      <c r="E10" s="122"/>
      <c r="F10" s="231"/>
      <c r="G10" s="231"/>
      <c r="H10" s="230"/>
      <c r="I10" s="230"/>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2"/>
      <c r="AG10" s="232"/>
      <c r="AH10" s="232"/>
      <c r="AI10" s="232"/>
      <c r="AJ10" s="232"/>
      <c r="AK10" s="232"/>
      <c r="AL10" s="232"/>
      <c r="AM10" s="232"/>
      <c r="AN10" s="232"/>
      <c r="AO10" s="232"/>
      <c r="AP10" s="232"/>
      <c r="AQ10" s="232"/>
      <c r="AR10" s="232"/>
      <c r="AS10" s="232"/>
      <c r="AT10" s="232"/>
      <c r="AU10" s="232"/>
    </row>
    <row r="11" spans="1:47" ht="20" customHeight="1" x14ac:dyDescent="0.25">
      <c r="A11" s="160"/>
      <c r="B11" s="155" t="s">
        <v>163</v>
      </c>
      <c r="C11" s="235" t="s">
        <v>4</v>
      </c>
      <c r="E11" s="69" t="e">
        <f>'Finansēšanas pieņēmumi'!D38*'Pamatkapitāla ieguldījumi'!E39</f>
        <v>#VALUE!</v>
      </c>
      <c r="F11" s="33"/>
      <c r="G11" s="33"/>
      <c r="H11" s="44"/>
      <c r="I11" s="44"/>
      <c r="J11" s="65"/>
      <c r="K11" s="65"/>
      <c r="L11" s="65"/>
      <c r="M11" s="65"/>
      <c r="N11" s="65"/>
      <c r="O11" s="65"/>
      <c r="P11" s="65"/>
      <c r="Q11" s="65"/>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S11" s="40"/>
    </row>
    <row r="12" spans="1:47" ht="20" customHeight="1" x14ac:dyDescent="0.25">
      <c r="A12" s="160"/>
      <c r="B12" s="155" t="s">
        <v>164</v>
      </c>
      <c r="C12" s="235" t="s">
        <v>4</v>
      </c>
      <c r="E12" s="69" t="e">
        <f>'Finansēšanas pieņēmumi'!D40*'Pamatkapitāla ieguldījumi'!E40</f>
        <v>#DIV/0!</v>
      </c>
      <c r="F12" s="33"/>
      <c r="G12" s="33"/>
      <c r="H12" s="44"/>
      <c r="I12" s="44"/>
      <c r="J12" s="65"/>
      <c r="K12" s="65"/>
      <c r="L12" s="65"/>
      <c r="M12" s="65"/>
      <c r="N12" s="65"/>
      <c r="O12" s="65"/>
      <c r="P12" s="65"/>
      <c r="Q12" s="65"/>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S12" s="40"/>
    </row>
    <row r="13" spans="1:47" ht="31.75" customHeight="1" x14ac:dyDescent="0.25">
      <c r="A13" s="160"/>
      <c r="B13" s="155" t="s">
        <v>295</v>
      </c>
      <c r="C13" s="235" t="s">
        <v>4</v>
      </c>
      <c r="E13" s="69">
        <f>'Finansēšanas pieņēmumi'!D39*'Pamatkapitāla ieguldījumi'!E41</f>
        <v>0</v>
      </c>
      <c r="F13" s="33"/>
      <c r="G13" s="33"/>
      <c r="H13" s="44"/>
      <c r="I13" s="44"/>
      <c r="J13" s="65"/>
      <c r="K13" s="65"/>
      <c r="L13" s="65"/>
      <c r="M13" s="65"/>
      <c r="N13" s="65"/>
      <c r="O13" s="65"/>
      <c r="P13" s="65"/>
      <c r="Q13" s="65"/>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S13" s="40"/>
    </row>
    <row r="14" spans="1:47" ht="26" x14ac:dyDescent="0.25">
      <c r="A14" s="160"/>
      <c r="B14" s="155" t="s">
        <v>138</v>
      </c>
      <c r="C14" s="235" t="s">
        <v>4</v>
      </c>
      <c r="E14" s="69" t="e">
        <f>'Finansēšanas pieņēmumi'!D42*'Pamatkapitāla ieguldījumi'!E39</f>
        <v>#VALUE!</v>
      </c>
      <c r="F14" s="33"/>
      <c r="G14" s="276"/>
      <c r="H14" s="237"/>
      <c r="I14" s="44"/>
      <c r="J14" s="65"/>
      <c r="K14" s="65"/>
      <c r="L14" s="65"/>
      <c r="M14" s="65"/>
      <c r="N14" s="65"/>
      <c r="O14" s="65"/>
      <c r="P14" s="65"/>
      <c r="Q14" s="65"/>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S14" s="40"/>
    </row>
    <row r="15" spans="1:47" ht="26" x14ac:dyDescent="0.25">
      <c r="A15" s="160"/>
      <c r="B15" s="155" t="s">
        <v>159</v>
      </c>
      <c r="C15" s="235" t="s">
        <v>4</v>
      </c>
      <c r="E15" s="69" t="e">
        <f>'Finansēšanas pieņēmumi'!D43*'Pamatkapitāla ieguldījumi'!E40</f>
        <v>#DIV/0!</v>
      </c>
      <c r="F15" s="33"/>
      <c r="G15" s="236"/>
      <c r="H15" s="237"/>
      <c r="I15" s="44"/>
      <c r="J15" s="65"/>
      <c r="K15" s="65"/>
      <c r="L15" s="65"/>
      <c r="M15" s="65"/>
      <c r="N15" s="65"/>
      <c r="O15" s="65"/>
      <c r="P15" s="65"/>
      <c r="Q15" s="65"/>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S15" s="40"/>
    </row>
    <row r="16" spans="1:47" ht="25.75" customHeight="1" x14ac:dyDescent="0.25">
      <c r="A16" s="160"/>
      <c r="B16" s="155" t="s">
        <v>293</v>
      </c>
      <c r="C16" s="235" t="s">
        <v>4</v>
      </c>
      <c r="E16" s="69">
        <f>'Finansēšanas pieņēmumi'!D46*'Pamatkapitāla ieguldījumi'!E41</f>
        <v>0</v>
      </c>
      <c r="F16" s="33"/>
      <c r="G16" s="236"/>
      <c r="H16" s="237"/>
      <c r="I16" s="44"/>
      <c r="J16" s="65"/>
      <c r="K16" s="65"/>
      <c r="L16" s="65"/>
      <c r="M16" s="65"/>
      <c r="N16" s="65"/>
      <c r="O16" s="65"/>
      <c r="P16" s="65"/>
      <c r="Q16" s="65"/>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S16" s="40"/>
    </row>
    <row r="17" spans="1:48" ht="26" x14ac:dyDescent="0.25">
      <c r="A17" s="160"/>
      <c r="B17" s="155" t="s">
        <v>165</v>
      </c>
      <c r="C17" s="235" t="s">
        <v>4</v>
      </c>
      <c r="E17" s="69" t="e">
        <f>'Finansēšanas pieņēmumi'!D44*'Pamatkapitāla ieguldījumi'!E39</f>
        <v>#DIV/0!</v>
      </c>
      <c r="F17" s="33"/>
      <c r="G17" s="236"/>
      <c r="H17" s="237"/>
      <c r="I17" s="44"/>
      <c r="J17" s="65"/>
      <c r="K17" s="65"/>
      <c r="L17" s="65"/>
      <c r="M17" s="65"/>
      <c r="N17" s="65"/>
      <c r="O17" s="65"/>
      <c r="P17" s="65"/>
      <c r="Q17" s="65"/>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S17" s="40"/>
    </row>
    <row r="18" spans="1:48" ht="26" x14ac:dyDescent="0.25">
      <c r="A18" s="160"/>
      <c r="B18" s="155" t="s">
        <v>68</v>
      </c>
      <c r="C18" s="235" t="s">
        <v>4</v>
      </c>
      <c r="E18" s="69" t="e">
        <f>'Finansēšanas pieņēmumi'!D45*'Pamatkapitāla ieguldījumi'!E40</f>
        <v>#DIV/0!</v>
      </c>
      <c r="F18" s="33"/>
      <c r="G18" s="33"/>
      <c r="H18" s="44"/>
      <c r="I18" s="44"/>
      <c r="J18" s="65"/>
      <c r="K18" s="65"/>
      <c r="L18" s="65"/>
      <c r="M18" s="65"/>
      <c r="N18" s="65"/>
      <c r="O18" s="65"/>
      <c r="P18" s="65"/>
      <c r="Q18" s="65"/>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S18" s="40"/>
    </row>
    <row r="19" spans="1:48" ht="25.25" customHeight="1" thickBot="1" x14ac:dyDescent="0.3">
      <c r="A19" s="160"/>
      <c r="B19" s="213" t="s">
        <v>244</v>
      </c>
      <c r="C19" s="280" t="s">
        <v>4</v>
      </c>
      <c r="D19" s="213"/>
      <c r="E19" s="69">
        <f>'Pašvaldības finansējums'!K33</f>
        <v>0</v>
      </c>
      <c r="F19" s="33"/>
      <c r="G19" s="33"/>
      <c r="H19" s="44"/>
      <c r="I19" s="44"/>
      <c r="J19" s="65"/>
      <c r="K19" s="65"/>
      <c r="L19" s="65"/>
      <c r="M19" s="65"/>
      <c r="N19" s="65"/>
      <c r="O19" s="65"/>
      <c r="P19" s="65"/>
      <c r="Q19" s="65"/>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S19" s="40"/>
    </row>
    <row r="20" spans="1:48" ht="13" x14ac:dyDescent="0.25">
      <c r="A20" s="160"/>
      <c r="C20" s="235"/>
      <c r="E20" s="294"/>
      <c r="F20" s="33"/>
      <c r="G20" s="33"/>
      <c r="H20" s="44"/>
      <c r="I20" s="44"/>
      <c r="J20" s="65"/>
      <c r="K20" s="65"/>
      <c r="L20" s="65"/>
      <c r="M20" s="65"/>
      <c r="N20" s="65"/>
      <c r="O20" s="65"/>
      <c r="P20" s="65"/>
      <c r="Q20" s="65"/>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S20" s="40"/>
    </row>
    <row r="21" spans="1:48" ht="20" customHeight="1" x14ac:dyDescent="0.25">
      <c r="A21" s="160"/>
      <c r="B21" s="238" t="s">
        <v>21</v>
      </c>
      <c r="C21" s="239" t="s">
        <v>4</v>
      </c>
      <c r="D21" s="240"/>
      <c r="E21" s="71" t="e">
        <f>SUM(E11:E13)+SUM(E14:E19)</f>
        <v>#VALUE!</v>
      </c>
      <c r="F21" s="33"/>
      <c r="G21" s="33"/>
      <c r="H21" s="44"/>
      <c r="I21" s="44"/>
      <c r="J21" s="65"/>
      <c r="K21" s="65"/>
      <c r="L21" s="65"/>
      <c r="M21" s="65"/>
      <c r="N21" s="65"/>
      <c r="O21" s="65"/>
      <c r="P21" s="65"/>
      <c r="Q21" s="6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S21" s="40"/>
    </row>
    <row r="22" spans="1:48" ht="26" x14ac:dyDescent="0.25">
      <c r="A22" s="160"/>
      <c r="B22" s="155" t="s">
        <v>49</v>
      </c>
      <c r="C22" s="156" t="s">
        <v>2</v>
      </c>
      <c r="D22" s="44"/>
      <c r="E22" s="68" t="e">
        <f>G22/$E$21</f>
        <v>#VALUE!</v>
      </c>
      <c r="F22" s="235" t="s">
        <v>4</v>
      </c>
      <c r="G22" s="69" t="e">
        <f>SUM(E11:E13)</f>
        <v>#VALUE!</v>
      </c>
      <c r="H22" s="44"/>
      <c r="I22" s="44"/>
      <c r="J22" s="64" t="e">
        <f t="shared" ref="J22:Q22" si="0">J7*$G$22</f>
        <v>#VALUE!</v>
      </c>
      <c r="K22" s="64" t="e">
        <f t="shared" si="0"/>
        <v>#VALUE!</v>
      </c>
      <c r="L22" s="64" t="e">
        <f t="shared" si="0"/>
        <v>#VALUE!</v>
      </c>
      <c r="M22" s="64" t="e">
        <f t="shared" si="0"/>
        <v>#VALUE!</v>
      </c>
      <c r="N22" s="64" t="e">
        <f t="shared" si="0"/>
        <v>#VALUE!</v>
      </c>
      <c r="O22" s="64" t="e">
        <f t="shared" si="0"/>
        <v>#VALUE!</v>
      </c>
      <c r="P22" s="64" t="e">
        <f t="shared" si="0"/>
        <v>#VALUE!</v>
      </c>
      <c r="Q22" s="64" t="e">
        <f t="shared" si="0"/>
        <v>#VALUE!</v>
      </c>
      <c r="R22" s="39"/>
      <c r="S22" s="39"/>
      <c r="T22" s="33"/>
      <c r="U22" s="33"/>
      <c r="V22" s="33"/>
      <c r="W22" s="33"/>
      <c r="X22" s="33"/>
      <c r="Y22" s="33"/>
      <c r="Z22" s="33"/>
      <c r="AA22" s="33"/>
      <c r="AB22" s="33"/>
      <c r="AC22" s="33"/>
      <c r="AD22" s="33"/>
      <c r="AE22" s="33"/>
      <c r="AF22" s="33"/>
      <c r="AG22" s="33"/>
      <c r="AH22" s="33"/>
      <c r="AI22" s="33"/>
      <c r="AJ22" s="33"/>
      <c r="AK22" s="33"/>
      <c r="AL22" s="33"/>
      <c r="AM22" s="33"/>
      <c r="AN22" s="33"/>
      <c r="AO22" s="33"/>
      <c r="AS22" s="40"/>
    </row>
    <row r="23" spans="1:48" ht="26" x14ac:dyDescent="0.25">
      <c r="A23" s="160"/>
      <c r="B23" s="155" t="s">
        <v>160</v>
      </c>
      <c r="C23" s="156" t="s">
        <v>2</v>
      </c>
      <c r="D23" s="44"/>
      <c r="E23" s="68" t="e">
        <f>G23/$E$21</f>
        <v>#VALUE!</v>
      </c>
      <c r="F23" s="241" t="s">
        <v>4</v>
      </c>
      <c r="G23" s="69" t="e">
        <f>E14</f>
        <v>#VALUE!</v>
      </c>
      <c r="H23" s="44"/>
      <c r="I23" s="44"/>
      <c r="J23" s="64" t="e">
        <f t="shared" ref="J23:Q23" si="1">J7*$G$23</f>
        <v>#VALUE!</v>
      </c>
      <c r="K23" s="64" t="e">
        <f t="shared" si="1"/>
        <v>#VALUE!</v>
      </c>
      <c r="L23" s="64" t="e">
        <f t="shared" si="1"/>
        <v>#VALUE!</v>
      </c>
      <c r="M23" s="64" t="e">
        <f t="shared" si="1"/>
        <v>#VALUE!</v>
      </c>
      <c r="N23" s="64" t="e">
        <f t="shared" si="1"/>
        <v>#VALUE!</v>
      </c>
      <c r="O23" s="64" t="e">
        <f t="shared" si="1"/>
        <v>#VALUE!</v>
      </c>
      <c r="P23" s="64" t="e">
        <f t="shared" si="1"/>
        <v>#VALUE!</v>
      </c>
      <c r="Q23" s="64" t="e">
        <f t="shared" si="1"/>
        <v>#VALUE!</v>
      </c>
      <c r="R23" s="39"/>
      <c r="S23" s="39"/>
      <c r="T23" s="33"/>
      <c r="U23" s="33"/>
      <c r="V23" s="33"/>
      <c r="W23" s="33"/>
      <c r="X23" s="33"/>
      <c r="Y23" s="33"/>
      <c r="Z23" s="33"/>
      <c r="AA23" s="33"/>
      <c r="AB23" s="33"/>
      <c r="AC23" s="33"/>
      <c r="AD23" s="33"/>
      <c r="AE23" s="33"/>
      <c r="AF23" s="33"/>
      <c r="AG23" s="33"/>
      <c r="AH23" s="33"/>
      <c r="AI23" s="33"/>
      <c r="AJ23" s="33"/>
      <c r="AK23" s="33"/>
      <c r="AL23" s="33"/>
      <c r="AM23" s="33"/>
      <c r="AN23" s="33"/>
      <c r="AO23" s="33"/>
      <c r="AS23" s="40"/>
    </row>
    <row r="24" spans="1:48" ht="26" x14ac:dyDescent="0.25">
      <c r="A24" s="160"/>
      <c r="B24" s="155" t="s">
        <v>161</v>
      </c>
      <c r="C24" s="156" t="s">
        <v>2</v>
      </c>
      <c r="E24" s="68" t="e">
        <f>G24/$E$21</f>
        <v>#DIV/0!</v>
      </c>
      <c r="F24" s="241" t="s">
        <v>4</v>
      </c>
      <c r="G24" s="69" t="e">
        <f>E15</f>
        <v>#DIV/0!</v>
      </c>
      <c r="H24" s="44"/>
      <c r="I24" s="44"/>
      <c r="J24" s="64" t="e">
        <f t="shared" ref="J24:Q24" si="2">J7*$G$24</f>
        <v>#DIV/0!</v>
      </c>
      <c r="K24" s="64" t="e">
        <f t="shared" si="2"/>
        <v>#DIV/0!</v>
      </c>
      <c r="L24" s="64" t="e">
        <f t="shared" si="2"/>
        <v>#DIV/0!</v>
      </c>
      <c r="M24" s="64" t="e">
        <f t="shared" si="2"/>
        <v>#DIV/0!</v>
      </c>
      <c r="N24" s="64" t="e">
        <f t="shared" si="2"/>
        <v>#DIV/0!</v>
      </c>
      <c r="O24" s="64" t="e">
        <f t="shared" si="2"/>
        <v>#DIV/0!</v>
      </c>
      <c r="P24" s="64" t="e">
        <f t="shared" si="2"/>
        <v>#DIV/0!</v>
      </c>
      <c r="Q24" s="64" t="e">
        <f t="shared" si="2"/>
        <v>#DIV/0!</v>
      </c>
      <c r="T24" s="33"/>
      <c r="U24" s="33"/>
      <c r="V24" s="33"/>
      <c r="W24" s="33"/>
      <c r="X24" s="33"/>
      <c r="Y24" s="33"/>
      <c r="Z24" s="33"/>
      <c r="AA24" s="33"/>
      <c r="AB24" s="33"/>
      <c r="AC24" s="33"/>
      <c r="AD24" s="33"/>
      <c r="AE24" s="33"/>
      <c r="AF24" s="33"/>
      <c r="AG24" s="33"/>
      <c r="AH24" s="33"/>
      <c r="AI24" s="33"/>
      <c r="AJ24" s="33"/>
      <c r="AK24" s="33"/>
      <c r="AL24" s="33"/>
      <c r="AM24" s="33"/>
      <c r="AN24" s="33"/>
      <c r="AO24" s="33"/>
      <c r="AS24" s="40"/>
    </row>
    <row r="25" spans="1:48" ht="25" x14ac:dyDescent="0.25">
      <c r="A25" s="160"/>
      <c r="B25" s="155" t="s">
        <v>292</v>
      </c>
      <c r="C25" s="156" t="s">
        <v>2</v>
      </c>
      <c r="E25" s="68" t="e">
        <f>G25/$E$21</f>
        <v>#VALUE!</v>
      </c>
      <c r="F25" s="241" t="s">
        <v>4</v>
      </c>
      <c r="G25" s="69">
        <f>E16</f>
        <v>0</v>
      </c>
      <c r="H25" s="44"/>
      <c r="I25" s="44"/>
      <c r="J25" s="64">
        <f>J7*$G$25</f>
        <v>0</v>
      </c>
      <c r="K25" s="64">
        <f t="shared" ref="K25:Q25" si="3">K7*$G$25</f>
        <v>0</v>
      </c>
      <c r="L25" s="64">
        <f t="shared" si="3"/>
        <v>0</v>
      </c>
      <c r="M25" s="64">
        <f t="shared" si="3"/>
        <v>0</v>
      </c>
      <c r="N25" s="64">
        <f t="shared" si="3"/>
        <v>0</v>
      </c>
      <c r="O25" s="64">
        <f t="shared" si="3"/>
        <v>0</v>
      </c>
      <c r="P25" s="64">
        <f t="shared" si="3"/>
        <v>0</v>
      </c>
      <c r="Q25" s="64">
        <f t="shared" si="3"/>
        <v>0</v>
      </c>
      <c r="T25" s="33"/>
      <c r="U25" s="33"/>
      <c r="V25" s="33"/>
      <c r="W25" s="33"/>
      <c r="X25" s="33"/>
      <c r="Y25" s="33"/>
      <c r="Z25" s="33"/>
      <c r="AA25" s="33"/>
      <c r="AB25" s="33"/>
      <c r="AC25" s="33"/>
      <c r="AD25" s="33"/>
      <c r="AE25" s="33"/>
      <c r="AF25" s="33"/>
      <c r="AG25" s="33"/>
      <c r="AH25" s="33"/>
      <c r="AI25" s="33"/>
      <c r="AJ25" s="33"/>
      <c r="AK25" s="33"/>
      <c r="AL25" s="33"/>
      <c r="AM25" s="33"/>
      <c r="AN25" s="33"/>
      <c r="AO25" s="33"/>
      <c r="AS25" s="40"/>
    </row>
    <row r="26" spans="1:48" ht="20" customHeight="1" x14ac:dyDescent="0.25">
      <c r="A26" s="160"/>
      <c r="B26" s="155" t="s">
        <v>50</v>
      </c>
      <c r="C26" s="156" t="s">
        <v>2</v>
      </c>
      <c r="D26" s="44"/>
      <c r="E26" s="68" t="e">
        <f>G26/$E$21</f>
        <v>#DIV/0!</v>
      </c>
      <c r="F26" s="241" t="s">
        <v>4</v>
      </c>
      <c r="G26" s="69" t="e">
        <f>SUM(E17:E18)</f>
        <v>#DIV/0!</v>
      </c>
      <c r="H26" s="44"/>
      <c r="I26" s="44"/>
      <c r="J26" s="64" t="e">
        <f t="shared" ref="J26:Q26" si="4">J7*$G$26</f>
        <v>#DIV/0!</v>
      </c>
      <c r="K26" s="64" t="e">
        <f t="shared" si="4"/>
        <v>#DIV/0!</v>
      </c>
      <c r="L26" s="64" t="e">
        <f t="shared" si="4"/>
        <v>#DIV/0!</v>
      </c>
      <c r="M26" s="64" t="e">
        <f t="shared" si="4"/>
        <v>#DIV/0!</v>
      </c>
      <c r="N26" s="64" t="e">
        <f t="shared" si="4"/>
        <v>#DIV/0!</v>
      </c>
      <c r="O26" s="64" t="e">
        <f t="shared" si="4"/>
        <v>#DIV/0!</v>
      </c>
      <c r="P26" s="64" t="e">
        <f t="shared" si="4"/>
        <v>#DIV/0!</v>
      </c>
      <c r="Q26" s="64" t="e">
        <f t="shared" si="4"/>
        <v>#DIV/0!</v>
      </c>
      <c r="R26" s="39"/>
      <c r="S26" s="39"/>
      <c r="T26" s="33"/>
      <c r="U26" s="33"/>
      <c r="V26" s="33"/>
      <c r="W26" s="33"/>
      <c r="X26" s="33"/>
      <c r="Y26" s="33"/>
      <c r="Z26" s="33"/>
      <c r="AA26" s="33"/>
      <c r="AB26" s="33"/>
      <c r="AC26" s="33"/>
      <c r="AD26" s="33"/>
      <c r="AE26" s="33"/>
      <c r="AF26" s="33"/>
      <c r="AG26" s="33"/>
      <c r="AH26" s="33"/>
      <c r="AI26" s="33"/>
      <c r="AJ26" s="33"/>
      <c r="AK26" s="33"/>
      <c r="AL26" s="33"/>
      <c r="AM26" s="33"/>
      <c r="AN26" s="33"/>
      <c r="AO26" s="33"/>
      <c r="AS26" s="40"/>
    </row>
    <row r="27" spans="1:48" ht="20" customHeight="1" thickBot="1" x14ac:dyDescent="0.3">
      <c r="A27" s="160"/>
      <c r="B27" s="213" t="s">
        <v>259</v>
      </c>
      <c r="C27" s="280" t="s">
        <v>2</v>
      </c>
      <c r="D27" s="213"/>
      <c r="E27" s="293" t="e">
        <f>E19/E21</f>
        <v>#VALUE!</v>
      </c>
      <c r="F27" s="241" t="s">
        <v>4</v>
      </c>
      <c r="G27" s="69">
        <f>E19</f>
        <v>0</v>
      </c>
      <c r="H27" s="44"/>
      <c r="I27" s="44"/>
      <c r="J27" s="64"/>
      <c r="K27" s="64"/>
      <c r="L27" s="64"/>
      <c r="M27" s="64"/>
      <c r="N27" s="64"/>
      <c r="O27" s="64"/>
      <c r="P27" s="64"/>
      <c r="Q27" s="64"/>
      <c r="R27" s="39"/>
      <c r="S27" s="39"/>
      <c r="T27" s="33"/>
      <c r="U27" s="33"/>
      <c r="V27" s="33"/>
      <c r="W27" s="33"/>
      <c r="X27" s="33"/>
      <c r="Y27" s="33"/>
      <c r="Z27" s="33"/>
      <c r="AA27" s="33"/>
      <c r="AB27" s="33"/>
      <c r="AC27" s="33"/>
      <c r="AD27" s="33"/>
      <c r="AE27" s="33"/>
      <c r="AF27" s="33"/>
      <c r="AG27" s="33"/>
      <c r="AH27" s="33"/>
      <c r="AI27" s="33"/>
      <c r="AJ27" s="33"/>
      <c r="AK27" s="33"/>
      <c r="AL27" s="33"/>
      <c r="AM27" s="33"/>
      <c r="AN27" s="33"/>
      <c r="AO27" s="33"/>
      <c r="AS27" s="40"/>
    </row>
    <row r="28" spans="1:48" ht="20" customHeight="1" x14ac:dyDescent="0.25">
      <c r="A28" s="160"/>
      <c r="B28" s="155"/>
      <c r="C28" s="156"/>
      <c r="D28" s="44"/>
      <c r="E28" s="292"/>
      <c r="F28" s="237"/>
      <c r="G28" s="44"/>
      <c r="H28" s="44"/>
      <c r="I28" s="44"/>
      <c r="J28" s="64"/>
      <c r="K28" s="64"/>
      <c r="L28" s="64"/>
      <c r="M28" s="64"/>
      <c r="N28" s="64"/>
      <c r="O28" s="64"/>
      <c r="P28" s="64"/>
      <c r="Q28" s="64"/>
      <c r="R28" s="39"/>
      <c r="S28" s="39"/>
      <c r="T28" s="33"/>
      <c r="U28" s="33"/>
      <c r="V28" s="33"/>
      <c r="W28" s="33"/>
      <c r="X28" s="33"/>
      <c r="Y28" s="33"/>
      <c r="Z28" s="33"/>
      <c r="AA28" s="33"/>
      <c r="AB28" s="33"/>
      <c r="AC28" s="33"/>
      <c r="AD28" s="33"/>
      <c r="AE28" s="33"/>
      <c r="AF28" s="33"/>
      <c r="AG28" s="33"/>
      <c r="AH28" s="33"/>
      <c r="AI28" s="33"/>
      <c r="AJ28" s="33"/>
      <c r="AK28" s="33"/>
      <c r="AL28" s="33"/>
      <c r="AM28" s="33"/>
      <c r="AN28" s="33"/>
      <c r="AO28" s="33"/>
      <c r="AS28" s="40"/>
    </row>
    <row r="29" spans="1:48" s="43" customFormat="1" ht="20" customHeight="1" x14ac:dyDescent="0.25">
      <c r="A29" s="53"/>
      <c r="B29" s="242" t="s">
        <v>43</v>
      </c>
      <c r="C29" s="156" t="s">
        <v>4</v>
      </c>
      <c r="D29" s="53"/>
      <c r="E29" s="42"/>
      <c r="F29" s="42"/>
      <c r="G29" s="42"/>
      <c r="H29" s="53"/>
      <c r="I29" s="53"/>
      <c r="J29" s="64" t="e">
        <f>J43+J57+J83+J70</f>
        <v>#VALUE!</v>
      </c>
      <c r="K29" s="64" t="e">
        <f t="shared" ref="K29:AU29" si="5">K43+K57+K83+K70</f>
        <v>#VALUE!</v>
      </c>
      <c r="L29" s="64" t="e">
        <f t="shared" si="5"/>
        <v>#VALUE!</v>
      </c>
      <c r="M29" s="64" t="e">
        <f t="shared" si="5"/>
        <v>#VALUE!</v>
      </c>
      <c r="N29" s="64" t="e">
        <f t="shared" si="5"/>
        <v>#VALUE!</v>
      </c>
      <c r="O29" s="64" t="e">
        <f t="shared" si="5"/>
        <v>#VALUE!</v>
      </c>
      <c r="P29" s="64" t="e">
        <f t="shared" si="5"/>
        <v>#VALUE!</v>
      </c>
      <c r="Q29" s="64" t="e">
        <f t="shared" si="5"/>
        <v>#VALUE!</v>
      </c>
      <c r="R29" s="64">
        <f t="shared" si="5"/>
        <v>0</v>
      </c>
      <c r="S29" s="64">
        <f t="shared" si="5"/>
        <v>0</v>
      </c>
      <c r="T29" s="64">
        <f t="shared" si="5"/>
        <v>0</v>
      </c>
      <c r="U29" s="64">
        <f t="shared" si="5"/>
        <v>0</v>
      </c>
      <c r="V29" s="64">
        <f t="shared" si="5"/>
        <v>0</v>
      </c>
      <c r="W29" s="64">
        <f t="shared" si="5"/>
        <v>0</v>
      </c>
      <c r="X29" s="64">
        <f t="shared" si="5"/>
        <v>0</v>
      </c>
      <c r="Y29" s="64">
        <f t="shared" si="5"/>
        <v>0</v>
      </c>
      <c r="Z29" s="64">
        <f t="shared" si="5"/>
        <v>0</v>
      </c>
      <c r="AA29" s="64">
        <f t="shared" si="5"/>
        <v>0</v>
      </c>
      <c r="AB29" s="64">
        <f t="shared" si="5"/>
        <v>0</v>
      </c>
      <c r="AC29" s="64">
        <f t="shared" si="5"/>
        <v>0</v>
      </c>
      <c r="AD29" s="64">
        <f t="shared" si="5"/>
        <v>0</v>
      </c>
      <c r="AE29" s="64">
        <f t="shared" si="5"/>
        <v>0</v>
      </c>
      <c r="AF29" s="64">
        <f t="shared" si="5"/>
        <v>0</v>
      </c>
      <c r="AG29" s="64">
        <f t="shared" si="5"/>
        <v>0</v>
      </c>
      <c r="AH29" s="64">
        <f t="shared" si="5"/>
        <v>0</v>
      </c>
      <c r="AI29" s="64">
        <f t="shared" si="5"/>
        <v>0</v>
      </c>
      <c r="AJ29" s="64">
        <f t="shared" si="5"/>
        <v>0</v>
      </c>
      <c r="AK29" s="64">
        <f t="shared" si="5"/>
        <v>0</v>
      </c>
      <c r="AL29" s="64">
        <f t="shared" si="5"/>
        <v>0</v>
      </c>
      <c r="AM29" s="64">
        <f t="shared" si="5"/>
        <v>0</v>
      </c>
      <c r="AN29" s="64">
        <f t="shared" si="5"/>
        <v>0</v>
      </c>
      <c r="AO29" s="64">
        <f t="shared" si="5"/>
        <v>0</v>
      </c>
      <c r="AP29" s="64">
        <f t="shared" si="5"/>
        <v>0</v>
      </c>
      <c r="AQ29" s="64">
        <f t="shared" si="5"/>
        <v>0</v>
      </c>
      <c r="AR29" s="64">
        <f t="shared" si="5"/>
        <v>0</v>
      </c>
      <c r="AS29" s="64">
        <f t="shared" si="5"/>
        <v>0</v>
      </c>
      <c r="AT29" s="64">
        <f t="shared" si="5"/>
        <v>0</v>
      </c>
      <c r="AU29" s="64">
        <f t="shared" si="5"/>
        <v>0</v>
      </c>
    </row>
    <row r="30" spans="1:48" s="45" customFormat="1" ht="20" customHeight="1" x14ac:dyDescent="0.25">
      <c r="A30" s="191"/>
      <c r="B30" s="243" t="s">
        <v>24</v>
      </c>
      <c r="C30" s="156" t="s">
        <v>4</v>
      </c>
      <c r="D30" s="191"/>
      <c r="E30" s="39"/>
      <c r="F30" s="39"/>
      <c r="G30" s="39"/>
      <c r="H30" s="191"/>
      <c r="I30" s="191"/>
      <c r="J30" s="64" t="e">
        <f>J47+J60+J86+J73</f>
        <v>#VALUE!</v>
      </c>
      <c r="K30" s="64" t="e">
        <f t="shared" ref="K30:AU30" si="6">K47+K60+K86+K73</f>
        <v>#VALUE!</v>
      </c>
      <c r="L30" s="64" t="e">
        <f t="shared" si="6"/>
        <v>#VALUE!</v>
      </c>
      <c r="M30" s="64" t="e">
        <f t="shared" si="6"/>
        <v>#VALUE!</v>
      </c>
      <c r="N30" s="64" t="e">
        <f t="shared" si="6"/>
        <v>#VALUE!</v>
      </c>
      <c r="O30" s="64" t="e">
        <f t="shared" si="6"/>
        <v>#VALUE!</v>
      </c>
      <c r="P30" s="64" t="e">
        <f t="shared" si="6"/>
        <v>#VALUE!</v>
      </c>
      <c r="Q30" s="64" t="e">
        <f t="shared" si="6"/>
        <v>#VALUE!</v>
      </c>
      <c r="R30" s="64" t="e">
        <f t="shared" si="6"/>
        <v>#VALUE!</v>
      </c>
      <c r="S30" s="64" t="e">
        <f t="shared" si="6"/>
        <v>#VALUE!</v>
      </c>
      <c r="T30" s="64" t="e">
        <f t="shared" si="6"/>
        <v>#VALUE!</v>
      </c>
      <c r="U30" s="64" t="e">
        <f t="shared" si="6"/>
        <v>#VALUE!</v>
      </c>
      <c r="V30" s="64" t="e">
        <f t="shared" si="6"/>
        <v>#VALUE!</v>
      </c>
      <c r="W30" s="64" t="e">
        <f t="shared" si="6"/>
        <v>#VALUE!</v>
      </c>
      <c r="X30" s="64" t="e">
        <f t="shared" si="6"/>
        <v>#VALUE!</v>
      </c>
      <c r="Y30" s="64" t="e">
        <f t="shared" si="6"/>
        <v>#VALUE!</v>
      </c>
      <c r="Z30" s="64" t="e">
        <f t="shared" si="6"/>
        <v>#VALUE!</v>
      </c>
      <c r="AA30" s="64" t="e">
        <f t="shared" si="6"/>
        <v>#VALUE!</v>
      </c>
      <c r="AB30" s="64" t="e">
        <f t="shared" si="6"/>
        <v>#VALUE!</v>
      </c>
      <c r="AC30" s="64" t="e">
        <f t="shared" si="6"/>
        <v>#VALUE!</v>
      </c>
      <c r="AD30" s="64" t="e">
        <f t="shared" si="6"/>
        <v>#VALUE!</v>
      </c>
      <c r="AE30" s="64" t="e">
        <f t="shared" si="6"/>
        <v>#VALUE!</v>
      </c>
      <c r="AF30" s="64" t="e">
        <f t="shared" si="6"/>
        <v>#VALUE!</v>
      </c>
      <c r="AG30" s="64" t="e">
        <f t="shared" si="6"/>
        <v>#VALUE!</v>
      </c>
      <c r="AH30" s="64" t="e">
        <f t="shared" si="6"/>
        <v>#VALUE!</v>
      </c>
      <c r="AI30" s="64" t="e">
        <f t="shared" si="6"/>
        <v>#VALUE!</v>
      </c>
      <c r="AJ30" s="64" t="e">
        <f t="shared" si="6"/>
        <v>#VALUE!</v>
      </c>
      <c r="AK30" s="64" t="e">
        <f t="shared" si="6"/>
        <v>#VALUE!</v>
      </c>
      <c r="AL30" s="64" t="e">
        <f t="shared" si="6"/>
        <v>#VALUE!</v>
      </c>
      <c r="AM30" s="64" t="e">
        <f t="shared" si="6"/>
        <v>#VALUE!</v>
      </c>
      <c r="AN30" s="64" t="e">
        <f t="shared" si="6"/>
        <v>#VALUE!</v>
      </c>
      <c r="AO30" s="64" t="e">
        <f t="shared" si="6"/>
        <v>#VALUE!</v>
      </c>
      <c r="AP30" s="64" t="e">
        <f t="shared" si="6"/>
        <v>#VALUE!</v>
      </c>
      <c r="AQ30" s="64" t="e">
        <f t="shared" si="6"/>
        <v>#VALUE!</v>
      </c>
      <c r="AR30" s="64" t="e">
        <f t="shared" si="6"/>
        <v>#VALUE!</v>
      </c>
      <c r="AS30" s="64" t="e">
        <f t="shared" si="6"/>
        <v>#VALUE!</v>
      </c>
      <c r="AT30" s="64" t="e">
        <f t="shared" si="6"/>
        <v>#VALUE!</v>
      </c>
      <c r="AU30" s="64" t="e">
        <f t="shared" si="6"/>
        <v>#VALUE!</v>
      </c>
      <c r="AV30" s="39"/>
    </row>
    <row r="31" spans="1:48" s="45" customFormat="1" ht="20" customHeight="1" x14ac:dyDescent="0.25">
      <c r="A31" s="191"/>
      <c r="B31" s="243" t="s">
        <v>25</v>
      </c>
      <c r="C31" s="156" t="s">
        <v>4</v>
      </c>
      <c r="D31" s="191"/>
      <c r="E31" s="39"/>
      <c r="F31" s="39"/>
      <c r="G31" s="39"/>
      <c r="H31" s="191"/>
      <c r="I31" s="191"/>
      <c r="J31" s="64">
        <f>J44+J58+J84+J71</f>
        <v>0</v>
      </c>
      <c r="K31" s="64">
        <f t="shared" ref="K31:AU31" si="7">K44+K58+K84+K71</f>
        <v>0</v>
      </c>
      <c r="L31" s="64">
        <f t="shared" si="7"/>
        <v>0</v>
      </c>
      <c r="M31" s="64">
        <f t="shared" si="7"/>
        <v>0</v>
      </c>
      <c r="N31" s="64">
        <f t="shared" si="7"/>
        <v>0</v>
      </c>
      <c r="O31" s="64">
        <f t="shared" si="7"/>
        <v>0</v>
      </c>
      <c r="P31" s="64">
        <f t="shared" si="7"/>
        <v>0</v>
      </c>
      <c r="Q31" s="64">
        <f t="shared" si="7"/>
        <v>0</v>
      </c>
      <c r="R31" s="64">
        <f t="shared" si="7"/>
        <v>0</v>
      </c>
      <c r="S31" s="64">
        <f t="shared" si="7"/>
        <v>0</v>
      </c>
      <c r="T31" s="64">
        <f t="shared" si="7"/>
        <v>0</v>
      </c>
      <c r="U31" s="64">
        <f t="shared" si="7"/>
        <v>0</v>
      </c>
      <c r="V31" s="64">
        <f t="shared" si="7"/>
        <v>0</v>
      </c>
      <c r="W31" s="64">
        <f t="shared" si="7"/>
        <v>0</v>
      </c>
      <c r="X31" s="64">
        <f t="shared" si="7"/>
        <v>0</v>
      </c>
      <c r="Y31" s="64">
        <f t="shared" si="7"/>
        <v>0</v>
      </c>
      <c r="Z31" s="64">
        <f t="shared" si="7"/>
        <v>0</v>
      </c>
      <c r="AA31" s="64">
        <f t="shared" si="7"/>
        <v>0</v>
      </c>
      <c r="AB31" s="64">
        <f t="shared" si="7"/>
        <v>0</v>
      </c>
      <c r="AC31" s="64">
        <f t="shared" si="7"/>
        <v>0</v>
      </c>
      <c r="AD31" s="64">
        <f t="shared" si="7"/>
        <v>0</v>
      </c>
      <c r="AE31" s="64">
        <f t="shared" si="7"/>
        <v>0</v>
      </c>
      <c r="AF31" s="64">
        <f t="shared" si="7"/>
        <v>0</v>
      </c>
      <c r="AG31" s="64">
        <f t="shared" si="7"/>
        <v>0</v>
      </c>
      <c r="AH31" s="64">
        <f t="shared" si="7"/>
        <v>0</v>
      </c>
      <c r="AI31" s="64">
        <f t="shared" si="7"/>
        <v>0</v>
      </c>
      <c r="AJ31" s="64">
        <f t="shared" si="7"/>
        <v>0</v>
      </c>
      <c r="AK31" s="64">
        <f t="shared" si="7"/>
        <v>0</v>
      </c>
      <c r="AL31" s="64">
        <f t="shared" si="7"/>
        <v>0</v>
      </c>
      <c r="AM31" s="64">
        <f t="shared" si="7"/>
        <v>0</v>
      </c>
      <c r="AN31" s="64">
        <f t="shared" si="7"/>
        <v>0</v>
      </c>
      <c r="AO31" s="64">
        <f t="shared" si="7"/>
        <v>0</v>
      </c>
      <c r="AP31" s="64">
        <f t="shared" si="7"/>
        <v>0</v>
      </c>
      <c r="AQ31" s="64">
        <f t="shared" si="7"/>
        <v>0</v>
      </c>
      <c r="AR31" s="64">
        <f t="shared" si="7"/>
        <v>0</v>
      </c>
      <c r="AS31" s="64">
        <f t="shared" si="7"/>
        <v>0</v>
      </c>
      <c r="AT31" s="64">
        <f t="shared" si="7"/>
        <v>0</v>
      </c>
      <c r="AU31" s="64">
        <f t="shared" si="7"/>
        <v>0</v>
      </c>
    </row>
    <row r="32" spans="1:48" ht="20" customHeight="1" x14ac:dyDescent="0.3">
      <c r="A32" s="160"/>
      <c r="B32" s="229" t="s">
        <v>19</v>
      </c>
      <c r="C32" s="234"/>
      <c r="D32" s="230"/>
      <c r="E32" s="231"/>
      <c r="F32" s="231"/>
      <c r="G32" s="231"/>
      <c r="H32" s="230"/>
      <c r="I32" s="230"/>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2"/>
      <c r="AG32" s="232"/>
      <c r="AH32" s="232"/>
      <c r="AI32" s="232"/>
      <c r="AJ32" s="232"/>
      <c r="AK32" s="232"/>
      <c r="AL32" s="232"/>
      <c r="AM32" s="232"/>
      <c r="AN32" s="232"/>
      <c r="AO32" s="232"/>
      <c r="AP32" s="232"/>
      <c r="AQ32" s="232"/>
      <c r="AR32" s="232"/>
      <c r="AS32" s="232"/>
      <c r="AT32" s="232"/>
      <c r="AU32" s="232"/>
    </row>
    <row r="33" spans="1:212" ht="20" customHeight="1" x14ac:dyDescent="0.25">
      <c r="A33" s="160"/>
      <c r="B33" s="155" t="s">
        <v>22</v>
      </c>
      <c r="C33" s="156" t="s">
        <v>2</v>
      </c>
      <c r="D33" s="44"/>
      <c r="E33" s="68" t="e">
        <f>E22</f>
        <v>#VALUE!</v>
      </c>
      <c r="F33" s="33"/>
      <c r="G33" s="33"/>
      <c r="H33" s="44"/>
      <c r="I33" s="44"/>
      <c r="J33" s="65"/>
      <c r="K33" s="65"/>
      <c r="L33" s="65"/>
      <c r="M33" s="65"/>
      <c r="N33" s="65"/>
      <c r="O33" s="65"/>
      <c r="P33" s="65"/>
      <c r="Q33" s="65"/>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55"/>
      <c r="AQ33" s="355"/>
      <c r="AR33" s="355"/>
      <c r="AS33" s="355"/>
      <c r="AT33" s="355"/>
      <c r="AU33" s="355"/>
      <c r="AV33" s="355"/>
      <c r="AW33" s="355"/>
      <c r="AX33" s="355"/>
      <c r="AY33" s="355"/>
      <c r="AZ33" s="355"/>
      <c r="BA33" s="355"/>
    </row>
    <row r="34" spans="1:212" ht="20" customHeight="1" x14ac:dyDescent="0.25">
      <c r="A34" s="160"/>
      <c r="B34" s="155" t="s">
        <v>23</v>
      </c>
      <c r="C34" s="156" t="s">
        <v>4</v>
      </c>
      <c r="D34" s="44"/>
      <c r="E34" s="69" t="e">
        <f>SUM(J34:K34)</f>
        <v>#VALUE!</v>
      </c>
      <c r="F34" s="33"/>
      <c r="G34" s="33"/>
      <c r="H34" s="44"/>
      <c r="I34" s="44"/>
      <c r="J34" s="64" t="e">
        <f t="shared" ref="J34:Q34" si="8">J22</f>
        <v>#VALUE!</v>
      </c>
      <c r="K34" s="64" t="e">
        <f t="shared" si="8"/>
        <v>#VALUE!</v>
      </c>
      <c r="L34" s="64" t="e">
        <f t="shared" si="8"/>
        <v>#VALUE!</v>
      </c>
      <c r="M34" s="64" t="e">
        <f t="shared" si="8"/>
        <v>#VALUE!</v>
      </c>
      <c r="N34" s="64" t="e">
        <f t="shared" si="8"/>
        <v>#VALUE!</v>
      </c>
      <c r="O34" s="64" t="e">
        <f t="shared" si="8"/>
        <v>#VALUE!</v>
      </c>
      <c r="P34" s="64" t="e">
        <f t="shared" si="8"/>
        <v>#VALUE!</v>
      </c>
      <c r="Q34" s="64" t="e">
        <f t="shared" si="8"/>
        <v>#VALUE!</v>
      </c>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55"/>
      <c r="AQ34" s="355"/>
      <c r="AR34" s="355"/>
      <c r="AS34" s="355"/>
      <c r="AT34" s="355"/>
      <c r="AU34" s="355"/>
      <c r="AV34" s="355"/>
      <c r="AW34" s="355"/>
      <c r="AX34" s="355"/>
      <c r="AY34" s="355"/>
      <c r="AZ34" s="355"/>
      <c r="BA34" s="355"/>
    </row>
    <row r="35" spans="1:212" s="247" customFormat="1" ht="20" customHeight="1" x14ac:dyDescent="0.25">
      <c r="A35" s="43"/>
      <c r="B35" s="244" t="s">
        <v>169</v>
      </c>
      <c r="C35" s="245"/>
      <c r="D35" s="246"/>
      <c r="E35" s="246"/>
      <c r="F35" s="246"/>
      <c r="G35" s="246"/>
      <c r="H35" s="246"/>
      <c r="I35" s="246"/>
      <c r="J35" s="58">
        <f>IF($F$40=TRUE,(IF(J5&lt;=(ROUNDUP('Pamata pieņēmumi'!$D$23,0)+$E$39),(IF(J5&lt;=ROUNDUP('Pamata pieņēmumi'!$D$23,0)+$E$41,IF(ROUNDUP('Pamata pieņēmumi'!$D$23,0)+$E$41=Finansējums!J5,(Finansējums!J5-'Pamata pieņēmumi'!$D$23-$E$41),0),IF(J5=($E$39+ROUNDUP('Pamata pieņēmumi'!$D$23,0)),(1-(ROUNDUP('Pamata pieņēmumi'!$D$23,0)-'Pamata pieņēmumi'!$D$23)),1))),0)),(IF(J5&lt;=($E$39+ROUNDUP('Pamata pieņēmumi'!$D$23,0)),IF(Finansējums!J5&lt;=ROUNDUP('Pamata pieņēmumi'!$D$23,0),IF(Finansējums!J5=ROUNDUP('Pamata pieņēmumi'!$D$23,0),J5-'Pamata pieņēmumi'!$D$23,0),IF(J5=($E$39+ROUNDUP('Pamata pieņēmumi'!$D$23,0)),(1-(ROUNDUP('Pamata pieņēmumi'!$D$23,0)-'Pamata pieņēmumi'!$D$23)),1)),0)))</f>
        <v>0</v>
      </c>
      <c r="K35" s="58">
        <f>IF($F$40=TRUE,(IF(K5&lt;=(ROUNDUP('Pamata pieņēmumi'!$D$23,0)+$E$39),(IF(K5&lt;=ROUNDUP('Pamata pieņēmumi'!$D$23,0)+$E$41,IF(ROUNDUP('Pamata pieņēmumi'!$D$23,0)+$E$41=Finansējums!K5,(Finansējums!K5-'Pamata pieņēmumi'!$D$23-$E$41),0),IF(K5=($E$39+ROUNDUP('Pamata pieņēmumi'!$D$23,0)),(1-(ROUNDUP('Pamata pieņēmumi'!$D$23,0)-'Pamata pieņēmumi'!$D$23)),1))),0)),(IF(K5&lt;=($E$39+ROUNDUP('Pamata pieņēmumi'!$D$23,0)),IF(Finansējums!K5&lt;=ROUNDUP('Pamata pieņēmumi'!$D$23,0),IF(Finansējums!K5=ROUNDUP('Pamata pieņēmumi'!$D$23,0),K5-'Pamata pieņēmumi'!$D$23,0),IF(K5=($E$39+ROUNDUP('Pamata pieņēmumi'!$D$23,0)),(1-(ROUNDUP('Pamata pieņēmumi'!$D$23,0)-'Pamata pieņēmumi'!$D$23)),1)),0)))</f>
        <v>0</v>
      </c>
      <c r="L35" s="58">
        <f>IF($F$40=TRUE,(IF(L5&lt;=(ROUNDUP('Pamata pieņēmumi'!$D$23,0)+$E$39),(IF(L5&lt;=ROUNDUP('Pamata pieņēmumi'!$D$23,0)+$E$41,IF(ROUNDUP('Pamata pieņēmumi'!$D$23,0)+$E$41=Finansējums!L5,(Finansējums!L5-'Pamata pieņēmumi'!$D$23-$E$41),0),IF(L5=($E$39+ROUNDUP('Pamata pieņēmumi'!$D$23,0)),(1-(ROUNDUP('Pamata pieņēmumi'!$D$23,0)-'Pamata pieņēmumi'!$D$23)),1))),0)),(IF(L5&lt;=($E$39+ROUNDUP('Pamata pieņēmumi'!$D$23,0)),IF(Finansējums!L5&lt;=ROUNDUP('Pamata pieņēmumi'!$D$23,0),IF(Finansējums!L5=ROUNDUP('Pamata pieņēmumi'!$D$23,0),L5-'Pamata pieņēmumi'!$D$23,0),IF(L5=($E$39+ROUNDUP('Pamata pieņēmumi'!$D$23,0)),(1-(ROUNDUP('Pamata pieņēmumi'!$D$23,0)-'Pamata pieņēmumi'!$D$23)),1)),0)))</f>
        <v>0</v>
      </c>
      <c r="M35" s="58">
        <f>IF($F$40=TRUE,(IF(M5&lt;=(ROUNDUP('Pamata pieņēmumi'!$D$23,0)+$E$39),(IF(M5&lt;=ROUNDUP('Pamata pieņēmumi'!$D$23,0)+$E$41,IF(ROUNDUP('Pamata pieņēmumi'!$D$23,0)+$E$41=Finansējums!M5,(Finansējums!M5-'Pamata pieņēmumi'!$D$23-$E$41),0),IF(M5=($E$39+ROUNDUP('Pamata pieņēmumi'!$D$23,0)),(1-(ROUNDUP('Pamata pieņēmumi'!$D$23,0)-'Pamata pieņēmumi'!$D$23)),1))),0)),(IF(M5&lt;=($E$39+ROUNDUP('Pamata pieņēmumi'!$D$23,0)),IF(Finansējums!M5&lt;=ROUNDUP('Pamata pieņēmumi'!$D$23,0),IF(Finansējums!M5=ROUNDUP('Pamata pieņēmumi'!$D$23,0),M5-'Pamata pieņēmumi'!$D$23,0),IF(M5=($E$39+ROUNDUP('Pamata pieņēmumi'!$D$23,0)),(1-(ROUNDUP('Pamata pieņēmumi'!$D$23,0)-'Pamata pieņēmumi'!$D$23)),1)),0)))</f>
        <v>0</v>
      </c>
      <c r="N35" s="58">
        <f>IF($F$40=TRUE,(IF(N5&lt;=(ROUNDUP('Pamata pieņēmumi'!$D$23,0)+$E$39),(IF(N5&lt;=ROUNDUP('Pamata pieņēmumi'!$D$23,0)+$E$41,IF(ROUNDUP('Pamata pieņēmumi'!$D$23,0)+$E$41=Finansējums!N5,(Finansējums!N5-'Pamata pieņēmumi'!$D$23-$E$41),0),IF(N5=($E$39+ROUNDUP('Pamata pieņēmumi'!$D$23,0)),(1-(ROUNDUP('Pamata pieņēmumi'!$D$23,0)-'Pamata pieņēmumi'!$D$23)),1))),0)),(IF(N5&lt;=($E$39+ROUNDUP('Pamata pieņēmumi'!$D$23,0)),IF(Finansējums!N5&lt;=ROUNDUP('Pamata pieņēmumi'!$D$23,0),IF(Finansējums!N5=ROUNDUP('Pamata pieņēmumi'!$D$23,0),N5-'Pamata pieņēmumi'!$D$23,0),IF(N5=($E$39+ROUNDUP('Pamata pieņēmumi'!$D$23,0)),(1-(ROUNDUP('Pamata pieņēmumi'!$D$23,0)-'Pamata pieņēmumi'!$D$23)),1)),0)))</f>
        <v>0</v>
      </c>
      <c r="O35" s="58">
        <f>IF($F$40=TRUE,(IF(O5&lt;=(ROUNDUP('Pamata pieņēmumi'!$D$23,0)+$E$39),(IF(O5&lt;=ROUNDUP('Pamata pieņēmumi'!$D$23,0)+$E$41,IF(ROUNDUP('Pamata pieņēmumi'!$D$23,0)+$E$41=Finansējums!O5,(Finansējums!O5-'Pamata pieņēmumi'!$D$23-$E$41),0),IF(O5=($E$39+ROUNDUP('Pamata pieņēmumi'!$D$23,0)),(1-(ROUNDUP('Pamata pieņēmumi'!$D$23,0)-'Pamata pieņēmumi'!$D$23)),1))),0)),(IF(O5&lt;=($E$39+ROUNDUP('Pamata pieņēmumi'!$D$23,0)),IF(Finansējums!O5&lt;=ROUNDUP('Pamata pieņēmumi'!$D$23,0),IF(Finansējums!O5=ROUNDUP('Pamata pieņēmumi'!$D$23,0),O5-'Pamata pieņēmumi'!$D$23,0),IF(O5=($E$39+ROUNDUP('Pamata pieņēmumi'!$D$23,0)),(1-(ROUNDUP('Pamata pieņēmumi'!$D$23,0)-'Pamata pieņēmumi'!$D$23)),1)),0)))</f>
        <v>0</v>
      </c>
      <c r="P35" s="58">
        <f>IF($F$40=TRUE,(IF(P5&lt;=(ROUNDUP('Pamata pieņēmumi'!$D$23,0)+$E$39),(IF(P5&lt;=ROUNDUP('Pamata pieņēmumi'!$D$23,0)+$E$41,IF(ROUNDUP('Pamata pieņēmumi'!$D$23,0)+$E$41=Finansējums!P5,(Finansējums!P5-'Pamata pieņēmumi'!$D$23-$E$41),0),IF(P5=($E$39+ROUNDUP('Pamata pieņēmumi'!$D$23,0)),(1-(ROUNDUP('Pamata pieņēmumi'!$D$23,0)-'Pamata pieņēmumi'!$D$23)),1))),0)),(IF(P5&lt;=($E$39+ROUNDUP('Pamata pieņēmumi'!$D$23,0)),IF(Finansējums!P5&lt;=ROUNDUP('Pamata pieņēmumi'!$D$23,0),IF(Finansējums!P5=ROUNDUP('Pamata pieņēmumi'!$D$23,0),P5-'Pamata pieņēmumi'!$D$23,0),IF(P5=($E$39+ROUNDUP('Pamata pieņēmumi'!$D$23,0)),(1-(ROUNDUP('Pamata pieņēmumi'!$D$23,0)-'Pamata pieņēmumi'!$D$23)),1)),0)))</f>
        <v>0</v>
      </c>
      <c r="Q35" s="58">
        <f>IF($F$40=TRUE,(IF(Q5&lt;=(ROUNDUP('Pamata pieņēmumi'!$D$23,0)+$E$39),(IF(Q5&lt;=ROUNDUP('Pamata pieņēmumi'!$D$23,0)+$E$41,IF(ROUNDUP('Pamata pieņēmumi'!$D$23,0)+$E$41=Finansējums!Q5,(Finansējums!Q5-'Pamata pieņēmumi'!$D$23-$E$41),0),IF(Q5=($E$39+ROUNDUP('Pamata pieņēmumi'!$D$23,0)),(1-(ROUNDUP('Pamata pieņēmumi'!$D$23,0)-'Pamata pieņēmumi'!$D$23)),1))),0)),(IF(Q5&lt;=($E$39+ROUNDUP('Pamata pieņēmumi'!$D$23,0)),IF(Finansējums!Q5&lt;=ROUNDUP('Pamata pieņēmumi'!$D$23,0),IF(Finansējums!Q5=ROUNDUP('Pamata pieņēmumi'!$D$23,0),Q5-'Pamata pieņēmumi'!$D$23,0),IF(Q5=($E$39+ROUNDUP('Pamata pieņēmumi'!$D$23,0)),(1-(ROUNDUP('Pamata pieņēmumi'!$D$23,0)-'Pamata pieņēmumi'!$D$23)),1)),0)))</f>
        <v>0</v>
      </c>
      <c r="R35" s="58">
        <f>IF($F$40=TRUE,(IF(R5&lt;=(ROUNDUP('Pamata pieņēmumi'!$D$23,0)+$E$39),(IF(R5&lt;=ROUNDUP('Pamata pieņēmumi'!$D$23,0)+$E$41,IF(ROUNDUP('Pamata pieņēmumi'!$D$23,0)+$E$41=Finansējums!R5,(Finansējums!R5-'Pamata pieņēmumi'!$D$23-$E$41),0),IF(R5=($E$39+ROUNDUP('Pamata pieņēmumi'!$D$23,0)),(1-(ROUNDUP('Pamata pieņēmumi'!$D$23,0)-'Pamata pieņēmumi'!$D$23)),1))),0)),(IF(R5&lt;=($E$39+ROUNDUP('Pamata pieņēmumi'!$D$23,0)),IF(Finansējums!R5&lt;=ROUNDUP('Pamata pieņēmumi'!$D$23,0),IF(Finansējums!R5=ROUNDUP('Pamata pieņēmumi'!$D$23,0),R5-'Pamata pieņēmumi'!$D$23,0),IF(R5=($E$39+ROUNDUP('Pamata pieņēmumi'!$D$23,0)),(1-(ROUNDUP('Pamata pieņēmumi'!$D$23,0)-'Pamata pieņēmumi'!$D$23)),1)),0)))</f>
        <v>0</v>
      </c>
      <c r="S35" s="58">
        <f>IF($F$40=TRUE,(IF(S5&lt;=(ROUNDUP('Pamata pieņēmumi'!$D$23,0)+$E$39),(IF(S5&lt;=ROUNDUP('Pamata pieņēmumi'!$D$23,0)+$E$41,IF(ROUNDUP('Pamata pieņēmumi'!$D$23,0)+$E$41=Finansējums!S5,(Finansējums!S5-'Pamata pieņēmumi'!$D$23-$E$41),0),IF(S5=($E$39+ROUNDUP('Pamata pieņēmumi'!$D$23,0)),(1-(ROUNDUP('Pamata pieņēmumi'!$D$23,0)-'Pamata pieņēmumi'!$D$23)),1))),0)),(IF(S5&lt;=($E$39+ROUNDUP('Pamata pieņēmumi'!$D$23,0)),IF(Finansējums!S5&lt;=ROUNDUP('Pamata pieņēmumi'!$D$23,0),IF(Finansējums!S5=ROUNDUP('Pamata pieņēmumi'!$D$23,0),S5-'Pamata pieņēmumi'!$D$23,0),IF(S5=($E$39+ROUNDUP('Pamata pieņēmumi'!$D$23,0)),(1-(ROUNDUP('Pamata pieņēmumi'!$D$23,0)-'Pamata pieņēmumi'!$D$23)),1)),0)))</f>
        <v>0</v>
      </c>
      <c r="T35" s="58">
        <f>IF($F$40=TRUE,(IF(T5&lt;=(ROUNDUP('Pamata pieņēmumi'!$D$23,0)+$E$39),(IF(T5&lt;=ROUNDUP('Pamata pieņēmumi'!$D$23,0)+$E$41,IF(ROUNDUP('Pamata pieņēmumi'!$D$23,0)+$E$41=Finansējums!T5,(Finansējums!T5-'Pamata pieņēmumi'!$D$23-$E$41),0),IF(T5=($E$39+ROUNDUP('Pamata pieņēmumi'!$D$23,0)),(1-(ROUNDUP('Pamata pieņēmumi'!$D$23,0)-'Pamata pieņēmumi'!$D$23)),1))),0)),(IF(T5&lt;=($E$39+ROUNDUP('Pamata pieņēmumi'!$D$23,0)),IF(Finansējums!T5&lt;=ROUNDUP('Pamata pieņēmumi'!$D$23,0),IF(Finansējums!T5=ROUNDUP('Pamata pieņēmumi'!$D$23,0),T5-'Pamata pieņēmumi'!$D$23,0),IF(T5=($E$39+ROUNDUP('Pamata pieņēmumi'!$D$23,0)),(1-(ROUNDUP('Pamata pieņēmumi'!$D$23,0)-'Pamata pieņēmumi'!$D$23)),1)),0)))</f>
        <v>0</v>
      </c>
      <c r="U35" s="58">
        <f>IF($F$40=TRUE,(IF(U5&lt;=(ROUNDUP('Pamata pieņēmumi'!$D$23,0)+$E$39),(IF(U5&lt;=ROUNDUP('Pamata pieņēmumi'!$D$23,0)+$E$41,IF(ROUNDUP('Pamata pieņēmumi'!$D$23,0)+$E$41=Finansējums!U5,(Finansējums!U5-'Pamata pieņēmumi'!$D$23-$E$41),0),IF(U5=($E$39+ROUNDUP('Pamata pieņēmumi'!$D$23,0)),(1-(ROUNDUP('Pamata pieņēmumi'!$D$23,0)-'Pamata pieņēmumi'!$D$23)),1))),0)),(IF(U5&lt;=($E$39+ROUNDUP('Pamata pieņēmumi'!$D$23,0)),IF(Finansējums!U5&lt;=ROUNDUP('Pamata pieņēmumi'!$D$23,0),IF(Finansējums!U5=ROUNDUP('Pamata pieņēmumi'!$D$23,0),U5-'Pamata pieņēmumi'!$D$23,0),IF(U5=($E$39+ROUNDUP('Pamata pieņēmumi'!$D$23,0)),(1-(ROUNDUP('Pamata pieņēmumi'!$D$23,0)-'Pamata pieņēmumi'!$D$23)),1)),0)))</f>
        <v>0</v>
      </c>
      <c r="V35" s="58">
        <f>IF($F$40=TRUE,(IF(V5&lt;=(ROUNDUP('Pamata pieņēmumi'!$D$23,0)+$E$39),(IF(V5&lt;=ROUNDUP('Pamata pieņēmumi'!$D$23,0)+$E$41,IF(ROUNDUP('Pamata pieņēmumi'!$D$23,0)+$E$41=Finansējums!V5,(Finansējums!V5-'Pamata pieņēmumi'!$D$23-$E$41),0),IF(V5=($E$39+ROUNDUP('Pamata pieņēmumi'!$D$23,0)),(1-(ROUNDUP('Pamata pieņēmumi'!$D$23,0)-'Pamata pieņēmumi'!$D$23)),1))),0)),(IF(V5&lt;=($E$39+ROUNDUP('Pamata pieņēmumi'!$D$23,0)),IF(Finansējums!V5&lt;=ROUNDUP('Pamata pieņēmumi'!$D$23,0),IF(Finansējums!V5=ROUNDUP('Pamata pieņēmumi'!$D$23,0),V5-'Pamata pieņēmumi'!$D$23,0),IF(V5=($E$39+ROUNDUP('Pamata pieņēmumi'!$D$23,0)),(1-(ROUNDUP('Pamata pieņēmumi'!$D$23,0)-'Pamata pieņēmumi'!$D$23)),1)),0)))</f>
        <v>0</v>
      </c>
      <c r="W35" s="58">
        <f>IF($F$40=TRUE,(IF(W5&lt;=(ROUNDUP('Pamata pieņēmumi'!$D$23,0)+$E$39),(IF(W5&lt;=ROUNDUP('Pamata pieņēmumi'!$D$23,0)+$E$41,IF(ROUNDUP('Pamata pieņēmumi'!$D$23,0)+$E$41=Finansējums!W5,(Finansējums!W5-'Pamata pieņēmumi'!$D$23-$E$41),0),IF(W5=($E$39+ROUNDUP('Pamata pieņēmumi'!$D$23,0)),(1-(ROUNDUP('Pamata pieņēmumi'!$D$23,0)-'Pamata pieņēmumi'!$D$23)),1))),0)),(IF(W5&lt;=($E$39+ROUNDUP('Pamata pieņēmumi'!$D$23,0)),IF(Finansējums!W5&lt;=ROUNDUP('Pamata pieņēmumi'!$D$23,0),IF(Finansējums!W5=ROUNDUP('Pamata pieņēmumi'!$D$23,0),W5-'Pamata pieņēmumi'!$D$23,0),IF(W5=($E$39+ROUNDUP('Pamata pieņēmumi'!$D$23,0)),(1-(ROUNDUP('Pamata pieņēmumi'!$D$23,0)-'Pamata pieņēmumi'!$D$23)),1)),0)))</f>
        <v>0</v>
      </c>
      <c r="X35" s="58">
        <f>IF($F$40=TRUE,(IF(X5&lt;=(ROUNDUP('Pamata pieņēmumi'!$D$23,0)+$E$39),(IF(X5&lt;=ROUNDUP('Pamata pieņēmumi'!$D$23,0)+$E$41,IF(ROUNDUP('Pamata pieņēmumi'!$D$23,0)+$E$41=Finansējums!X5,(Finansējums!X5-'Pamata pieņēmumi'!$D$23-$E$41),0),IF(X5=($E$39+ROUNDUP('Pamata pieņēmumi'!$D$23,0)),(1-(ROUNDUP('Pamata pieņēmumi'!$D$23,0)-'Pamata pieņēmumi'!$D$23)),1))),0)),(IF(X5&lt;=($E$39+ROUNDUP('Pamata pieņēmumi'!$D$23,0)),IF(Finansējums!X5&lt;=ROUNDUP('Pamata pieņēmumi'!$D$23,0),IF(Finansējums!X5=ROUNDUP('Pamata pieņēmumi'!$D$23,0),X5-'Pamata pieņēmumi'!$D$23,0),IF(X5=($E$39+ROUNDUP('Pamata pieņēmumi'!$D$23,0)),(1-(ROUNDUP('Pamata pieņēmumi'!$D$23,0)-'Pamata pieņēmumi'!$D$23)),1)),0)))</f>
        <v>0</v>
      </c>
      <c r="Y35" s="58">
        <f>IF($F$40=TRUE,(IF(Y5&lt;=(ROUNDUP('Pamata pieņēmumi'!$D$23,0)+$E$39),(IF(Y5&lt;=ROUNDUP('Pamata pieņēmumi'!$D$23,0)+$E$41,IF(ROUNDUP('Pamata pieņēmumi'!$D$23,0)+$E$41=Finansējums!Y5,(Finansējums!Y5-'Pamata pieņēmumi'!$D$23-$E$41),0),IF(Y5=($E$39+ROUNDUP('Pamata pieņēmumi'!$D$23,0)),(1-(ROUNDUP('Pamata pieņēmumi'!$D$23,0)-'Pamata pieņēmumi'!$D$23)),1))),0)),(IF(Y5&lt;=($E$39+ROUNDUP('Pamata pieņēmumi'!$D$23,0)),IF(Finansējums!Y5&lt;=ROUNDUP('Pamata pieņēmumi'!$D$23,0),IF(Finansējums!Y5=ROUNDUP('Pamata pieņēmumi'!$D$23,0),Y5-'Pamata pieņēmumi'!$D$23,0),IF(Y5=($E$39+ROUNDUP('Pamata pieņēmumi'!$D$23,0)),(1-(ROUNDUP('Pamata pieņēmumi'!$D$23,0)-'Pamata pieņēmumi'!$D$23)),1)),0)))</f>
        <v>0</v>
      </c>
      <c r="Z35" s="58">
        <f>IF($F$40=TRUE,(IF(Z5&lt;=(ROUNDUP('Pamata pieņēmumi'!$D$23,0)+$E$39),(IF(Z5&lt;=ROUNDUP('Pamata pieņēmumi'!$D$23,0)+$E$41,IF(ROUNDUP('Pamata pieņēmumi'!$D$23,0)+$E$41=Finansējums!Z5,(Finansējums!Z5-'Pamata pieņēmumi'!$D$23-$E$41),0),IF(Z5=($E$39+ROUNDUP('Pamata pieņēmumi'!$D$23,0)),(1-(ROUNDUP('Pamata pieņēmumi'!$D$23,0)-'Pamata pieņēmumi'!$D$23)),1))),0)),(IF(Z5&lt;=($E$39+ROUNDUP('Pamata pieņēmumi'!$D$23,0)),IF(Finansējums!Z5&lt;=ROUNDUP('Pamata pieņēmumi'!$D$23,0),IF(Finansējums!Z5=ROUNDUP('Pamata pieņēmumi'!$D$23,0),Z5-'Pamata pieņēmumi'!$D$23,0),IF(Z5=($E$39+ROUNDUP('Pamata pieņēmumi'!$D$23,0)),(1-(ROUNDUP('Pamata pieņēmumi'!$D$23,0)-'Pamata pieņēmumi'!$D$23)),1)),0)))</f>
        <v>0</v>
      </c>
      <c r="AA35" s="58">
        <f>IF($F$40=TRUE,(IF(AA5&lt;=(ROUNDUP('Pamata pieņēmumi'!$D$23,0)+$E$39),(IF(AA5&lt;=ROUNDUP('Pamata pieņēmumi'!$D$23,0)+$E$41,IF(ROUNDUP('Pamata pieņēmumi'!$D$23,0)+$E$41=Finansējums!AA5,(Finansējums!AA5-'Pamata pieņēmumi'!$D$23-$E$41),0),IF(AA5=($E$39+ROUNDUP('Pamata pieņēmumi'!$D$23,0)),(1-(ROUNDUP('Pamata pieņēmumi'!$D$23,0)-'Pamata pieņēmumi'!$D$23)),1))),0)),(IF(AA5&lt;=($E$39+ROUNDUP('Pamata pieņēmumi'!$D$23,0)),IF(Finansējums!AA5&lt;=ROUNDUP('Pamata pieņēmumi'!$D$23,0),IF(Finansējums!AA5=ROUNDUP('Pamata pieņēmumi'!$D$23,0),AA5-'Pamata pieņēmumi'!$D$23,0),IF(AA5=($E$39+ROUNDUP('Pamata pieņēmumi'!$D$23,0)),(1-(ROUNDUP('Pamata pieņēmumi'!$D$23,0)-'Pamata pieņēmumi'!$D$23)),1)),0)))</f>
        <v>0</v>
      </c>
      <c r="AB35" s="58">
        <f>IF($F$40=TRUE,(IF(AB5&lt;=(ROUNDUP('Pamata pieņēmumi'!$D$23,0)+$E$39),(IF(AB5&lt;=ROUNDUP('Pamata pieņēmumi'!$D$23,0)+$E$41,IF(ROUNDUP('Pamata pieņēmumi'!$D$23,0)+$E$41=Finansējums!AB5,(Finansējums!AB5-'Pamata pieņēmumi'!$D$23-$E$41),0),IF(AB5=($E$39+ROUNDUP('Pamata pieņēmumi'!$D$23,0)),(1-(ROUNDUP('Pamata pieņēmumi'!$D$23,0)-'Pamata pieņēmumi'!$D$23)),1))),0)),(IF(AB5&lt;=($E$39+ROUNDUP('Pamata pieņēmumi'!$D$23,0)),IF(Finansējums!AB5&lt;=ROUNDUP('Pamata pieņēmumi'!$D$23,0),IF(Finansējums!AB5=ROUNDUP('Pamata pieņēmumi'!$D$23,0),AB5-'Pamata pieņēmumi'!$D$23,0),IF(AB5=($E$39+ROUNDUP('Pamata pieņēmumi'!$D$23,0)),(1-(ROUNDUP('Pamata pieņēmumi'!$D$23,0)-'Pamata pieņēmumi'!$D$23)),1)),0)))</f>
        <v>0</v>
      </c>
      <c r="AC35" s="58">
        <f>IF($F$40=TRUE,(IF(AC5&lt;=(ROUNDUP('Pamata pieņēmumi'!$D$23,0)+$E$39),(IF(AC5&lt;=ROUNDUP('Pamata pieņēmumi'!$D$23,0)+$E$41,IF(ROUNDUP('Pamata pieņēmumi'!$D$23,0)+$E$41=Finansējums!AC5,(Finansējums!AC5-'Pamata pieņēmumi'!$D$23-$E$41),0),IF(AC5=($E$39+ROUNDUP('Pamata pieņēmumi'!$D$23,0)),(1-(ROUNDUP('Pamata pieņēmumi'!$D$23,0)-'Pamata pieņēmumi'!$D$23)),1))),0)),(IF(AC5&lt;=($E$39+ROUNDUP('Pamata pieņēmumi'!$D$23,0)),IF(Finansējums!AC5&lt;=ROUNDUP('Pamata pieņēmumi'!$D$23,0),IF(Finansējums!AC5=ROUNDUP('Pamata pieņēmumi'!$D$23,0),AC5-'Pamata pieņēmumi'!$D$23,0),IF(AC5=($E$39+ROUNDUP('Pamata pieņēmumi'!$D$23,0)),(1-(ROUNDUP('Pamata pieņēmumi'!$D$23,0)-'Pamata pieņēmumi'!$D$23)),1)),0)))</f>
        <v>0</v>
      </c>
      <c r="AD35" s="58">
        <f>IF($F$40=TRUE,(IF(AD5&lt;=(ROUNDUP('Pamata pieņēmumi'!$D$23,0)+$E$39),(IF(AD5&lt;=ROUNDUP('Pamata pieņēmumi'!$D$23,0)+$E$41,IF(ROUNDUP('Pamata pieņēmumi'!$D$23,0)+$E$41=Finansējums!AD5,(Finansējums!AD5-'Pamata pieņēmumi'!$D$23-$E$41),0),IF(AD5=($E$39+ROUNDUP('Pamata pieņēmumi'!$D$23,0)),(1-(ROUNDUP('Pamata pieņēmumi'!$D$23,0)-'Pamata pieņēmumi'!$D$23)),1))),0)),(IF(AD5&lt;=($E$39+ROUNDUP('Pamata pieņēmumi'!$D$23,0)),IF(Finansējums!AD5&lt;=ROUNDUP('Pamata pieņēmumi'!$D$23,0),IF(Finansējums!AD5=ROUNDUP('Pamata pieņēmumi'!$D$23,0),AD5-'Pamata pieņēmumi'!$D$23,0),IF(AD5=($E$39+ROUNDUP('Pamata pieņēmumi'!$D$23,0)),(1-(ROUNDUP('Pamata pieņēmumi'!$D$23,0)-'Pamata pieņēmumi'!$D$23)),1)),0)))</f>
        <v>0</v>
      </c>
      <c r="AE35" s="58">
        <f>IF($F$40=TRUE,(IF(AE5&lt;=(ROUNDUP('Pamata pieņēmumi'!$D$23,0)+$E$39),(IF(AE5&lt;=ROUNDUP('Pamata pieņēmumi'!$D$23,0)+$E$41,IF(ROUNDUP('Pamata pieņēmumi'!$D$23,0)+$E$41=Finansējums!AE5,(Finansējums!AE5-'Pamata pieņēmumi'!$D$23-$E$41),0),IF(AE5=($E$39+ROUNDUP('Pamata pieņēmumi'!$D$23,0)),(1-(ROUNDUP('Pamata pieņēmumi'!$D$23,0)-'Pamata pieņēmumi'!$D$23)),1))),0)),(IF(AE5&lt;=($E$39+ROUNDUP('Pamata pieņēmumi'!$D$23,0)),IF(Finansējums!AE5&lt;=ROUNDUP('Pamata pieņēmumi'!$D$23,0),IF(Finansējums!AE5=ROUNDUP('Pamata pieņēmumi'!$D$23,0),AE5-'Pamata pieņēmumi'!$D$23,0),IF(AE5=($E$39+ROUNDUP('Pamata pieņēmumi'!$D$23,0)),(1-(ROUNDUP('Pamata pieņēmumi'!$D$23,0)-'Pamata pieņēmumi'!$D$23)),1)),0)))</f>
        <v>0</v>
      </c>
      <c r="AF35" s="58">
        <f>IF($F$40=TRUE,(IF(AF5&lt;=(ROUNDUP('Pamata pieņēmumi'!$D$23,0)+$E$39),(IF(AF5&lt;=ROUNDUP('Pamata pieņēmumi'!$D$23,0)+$E$41,IF(ROUNDUP('Pamata pieņēmumi'!$D$23,0)+$E$41=Finansējums!AF5,(Finansējums!AF5-'Pamata pieņēmumi'!$D$23-$E$41),0),IF(AF5=($E$39+ROUNDUP('Pamata pieņēmumi'!$D$23,0)),(1-(ROUNDUP('Pamata pieņēmumi'!$D$23,0)-'Pamata pieņēmumi'!$D$23)),1))),0)),(IF(AF5&lt;=($E$39+ROUNDUP('Pamata pieņēmumi'!$D$23,0)),IF(Finansējums!AF5&lt;=ROUNDUP('Pamata pieņēmumi'!$D$23,0),IF(Finansējums!AF5=ROUNDUP('Pamata pieņēmumi'!$D$23,0),AF5-'Pamata pieņēmumi'!$D$23,0),IF(AF5=($E$39+ROUNDUP('Pamata pieņēmumi'!$D$23,0)),(1-(ROUNDUP('Pamata pieņēmumi'!$D$23,0)-'Pamata pieņēmumi'!$D$23)),1)),0)))</f>
        <v>0</v>
      </c>
      <c r="AG35" s="58">
        <f>IF($F$40=TRUE,(IF(AG5&lt;=(ROUNDUP('Pamata pieņēmumi'!$D$23,0)+$E$39),(IF(AG5&lt;=ROUNDUP('Pamata pieņēmumi'!$D$23,0)+$E$41,IF(ROUNDUP('Pamata pieņēmumi'!$D$23,0)+$E$41=Finansējums!AG5,(Finansējums!AG5-'Pamata pieņēmumi'!$D$23-$E$41),0),IF(AG5=($E$39+ROUNDUP('Pamata pieņēmumi'!$D$23,0)),(1-(ROUNDUP('Pamata pieņēmumi'!$D$23,0)-'Pamata pieņēmumi'!$D$23)),1))),0)),(IF(AG5&lt;=($E$39+ROUNDUP('Pamata pieņēmumi'!$D$23,0)),IF(Finansējums!AG5&lt;=ROUNDUP('Pamata pieņēmumi'!$D$23,0),IF(Finansējums!AG5=ROUNDUP('Pamata pieņēmumi'!$D$23,0),AG5-'Pamata pieņēmumi'!$D$23,0),IF(AG5=($E$39+ROUNDUP('Pamata pieņēmumi'!$D$23,0)),(1-(ROUNDUP('Pamata pieņēmumi'!$D$23,0)-'Pamata pieņēmumi'!$D$23)),1)),0)))</f>
        <v>0</v>
      </c>
      <c r="AH35" s="58">
        <f>IF($F$40=TRUE,(IF(AH5&lt;=(ROUNDUP('Pamata pieņēmumi'!$D$23,0)+$E$39),(IF(AH5&lt;=ROUNDUP('Pamata pieņēmumi'!$D$23,0)+$E$41,IF(ROUNDUP('Pamata pieņēmumi'!$D$23,0)+$E$41=Finansējums!AH5,(Finansējums!AH5-'Pamata pieņēmumi'!$D$23-$E$41),0),IF(AH5=($E$39+ROUNDUP('Pamata pieņēmumi'!$D$23,0)),(1-(ROUNDUP('Pamata pieņēmumi'!$D$23,0)-'Pamata pieņēmumi'!$D$23)),1))),0)),(IF(AH5&lt;=($E$39+ROUNDUP('Pamata pieņēmumi'!$D$23,0)),IF(Finansējums!AH5&lt;=ROUNDUP('Pamata pieņēmumi'!$D$23,0),IF(Finansējums!AH5=ROUNDUP('Pamata pieņēmumi'!$D$23,0),AH5-'Pamata pieņēmumi'!$D$23,0),IF(AH5=($E$39+ROUNDUP('Pamata pieņēmumi'!$D$23,0)),(1-(ROUNDUP('Pamata pieņēmumi'!$D$23,0)-'Pamata pieņēmumi'!$D$23)),1)),0)))</f>
        <v>0</v>
      </c>
      <c r="AI35" s="58">
        <f>IF($F$40=TRUE,(IF(AI5&lt;=(ROUNDUP('Pamata pieņēmumi'!$D$23,0)+$E$39),(IF(AI5&lt;=ROUNDUP('Pamata pieņēmumi'!$D$23,0)+$E$41,IF(ROUNDUP('Pamata pieņēmumi'!$D$23,0)+$E$41=Finansējums!AI5,(Finansējums!AI5-'Pamata pieņēmumi'!$D$23-$E$41),0),IF(AI5=($E$39+ROUNDUP('Pamata pieņēmumi'!$D$23,0)),(1-(ROUNDUP('Pamata pieņēmumi'!$D$23,0)-'Pamata pieņēmumi'!$D$23)),1))),0)),(IF(AI5&lt;=($E$39+ROUNDUP('Pamata pieņēmumi'!$D$23,0)),IF(Finansējums!AI5&lt;=ROUNDUP('Pamata pieņēmumi'!$D$23,0),IF(Finansējums!AI5=ROUNDUP('Pamata pieņēmumi'!$D$23,0),AI5-'Pamata pieņēmumi'!$D$23,0),IF(AI5=($E$39+ROUNDUP('Pamata pieņēmumi'!$D$23,0)),(1-(ROUNDUP('Pamata pieņēmumi'!$D$23,0)-'Pamata pieņēmumi'!$D$23)),1)),0)))</f>
        <v>0</v>
      </c>
      <c r="AJ35" s="58">
        <f>IF($F$40=TRUE,(IF(AJ5&lt;=(ROUNDUP('Pamata pieņēmumi'!$D$23,0)+$E$39),(IF(AJ5&lt;=ROUNDUP('Pamata pieņēmumi'!$D$23,0)+$E$41,IF(ROUNDUP('Pamata pieņēmumi'!$D$23,0)+$E$41=Finansējums!AJ5,(Finansējums!AJ5-'Pamata pieņēmumi'!$D$23-$E$41),0),IF(AJ5=($E$39+ROUNDUP('Pamata pieņēmumi'!$D$23,0)),(1-(ROUNDUP('Pamata pieņēmumi'!$D$23,0)-'Pamata pieņēmumi'!$D$23)),1))),0)),(IF(AJ5&lt;=($E$39+ROUNDUP('Pamata pieņēmumi'!$D$23,0)),IF(Finansējums!AJ5&lt;=ROUNDUP('Pamata pieņēmumi'!$D$23,0),IF(Finansējums!AJ5=ROUNDUP('Pamata pieņēmumi'!$D$23,0),AJ5-'Pamata pieņēmumi'!$D$23,0),IF(AJ5=($E$39+ROUNDUP('Pamata pieņēmumi'!$D$23,0)),(1-(ROUNDUP('Pamata pieņēmumi'!$D$23,0)-'Pamata pieņēmumi'!$D$23)),1)),0)))</f>
        <v>0</v>
      </c>
      <c r="AK35" s="58">
        <f>IF($F$40=TRUE,(IF(AK5&lt;=(ROUNDUP('Pamata pieņēmumi'!$D$23,0)+$E$39),(IF(AK5&lt;=ROUNDUP('Pamata pieņēmumi'!$D$23,0)+$E$41,IF(ROUNDUP('Pamata pieņēmumi'!$D$23,0)+$E$41=Finansējums!AK5,(Finansējums!AK5-'Pamata pieņēmumi'!$D$23-$E$41),0),IF(AK5=($E$39+ROUNDUP('Pamata pieņēmumi'!$D$23,0)),(1-(ROUNDUP('Pamata pieņēmumi'!$D$23,0)-'Pamata pieņēmumi'!$D$23)),1))),0)),(IF(AK5&lt;=($E$39+ROUNDUP('Pamata pieņēmumi'!$D$23,0)),IF(Finansējums!AK5&lt;=ROUNDUP('Pamata pieņēmumi'!$D$23,0),IF(Finansējums!AK5=ROUNDUP('Pamata pieņēmumi'!$D$23,0),AK5-'Pamata pieņēmumi'!$D$23,0),IF(AK5=($E$39+ROUNDUP('Pamata pieņēmumi'!$D$23,0)),(1-(ROUNDUP('Pamata pieņēmumi'!$D$23,0)-'Pamata pieņēmumi'!$D$23)),1)),0)))</f>
        <v>0</v>
      </c>
      <c r="AL35" s="58">
        <f>IF($F$40=TRUE,(IF(AL5&lt;=(ROUNDUP('Pamata pieņēmumi'!$D$23,0)+$E$39),(IF(AL5&lt;=ROUNDUP('Pamata pieņēmumi'!$D$23,0)+$E$41,IF(ROUNDUP('Pamata pieņēmumi'!$D$23,0)+$E$41=Finansējums!AL5,(Finansējums!AL5-'Pamata pieņēmumi'!$D$23-$E$41),0),IF(AL5=($E$39+ROUNDUP('Pamata pieņēmumi'!$D$23,0)),(1-(ROUNDUP('Pamata pieņēmumi'!$D$23,0)-'Pamata pieņēmumi'!$D$23)),1))),0)),(IF(AL5&lt;=($E$39+ROUNDUP('Pamata pieņēmumi'!$D$23,0)),IF(Finansējums!AL5&lt;=ROUNDUP('Pamata pieņēmumi'!$D$23,0),IF(Finansējums!AL5=ROUNDUP('Pamata pieņēmumi'!$D$23,0),AL5-'Pamata pieņēmumi'!$D$23,0),IF(AL5=($E$39+ROUNDUP('Pamata pieņēmumi'!$D$23,0)),(1-(ROUNDUP('Pamata pieņēmumi'!$D$23,0)-'Pamata pieņēmumi'!$D$23)),1)),0)))</f>
        <v>0</v>
      </c>
      <c r="AM35" s="58">
        <f>IF($F$40=TRUE,(IF(AM5&lt;=(ROUNDUP('Pamata pieņēmumi'!$D$23,0)+$E$39),(IF(AM5&lt;=ROUNDUP('Pamata pieņēmumi'!$D$23,0)+$E$41,IF(ROUNDUP('Pamata pieņēmumi'!$D$23,0)+$E$41=Finansējums!AM5,(Finansējums!AM5-'Pamata pieņēmumi'!$D$23-$E$41),0),IF(AM5=($E$39+ROUNDUP('Pamata pieņēmumi'!$D$23,0)),(1-(ROUNDUP('Pamata pieņēmumi'!$D$23,0)-'Pamata pieņēmumi'!$D$23)),1))),0)),(IF(AM5&lt;=($E$39+ROUNDUP('Pamata pieņēmumi'!$D$23,0)),IF(Finansējums!AM5&lt;=ROUNDUP('Pamata pieņēmumi'!$D$23,0),IF(Finansējums!AM5=ROUNDUP('Pamata pieņēmumi'!$D$23,0),AM5-'Pamata pieņēmumi'!$D$23,0),IF(AM5=($E$39+ROUNDUP('Pamata pieņēmumi'!$D$23,0)),(1-(ROUNDUP('Pamata pieņēmumi'!$D$23,0)-'Pamata pieņēmumi'!$D$23)),1)),0)))</f>
        <v>0</v>
      </c>
      <c r="AN35" s="58">
        <f>IF($F$40=TRUE,(IF(AN5&lt;=(ROUNDUP('Pamata pieņēmumi'!$D$23,0)+$E$39),(IF(AN5&lt;=ROUNDUP('Pamata pieņēmumi'!$D$23,0)+$E$41,IF(ROUNDUP('Pamata pieņēmumi'!$D$23,0)+$E$41=Finansējums!AN5,(Finansējums!AN5-'Pamata pieņēmumi'!$D$23-$E$41),0),IF(AN5=($E$39+ROUNDUP('Pamata pieņēmumi'!$D$23,0)),(1-(ROUNDUP('Pamata pieņēmumi'!$D$23,0)-'Pamata pieņēmumi'!$D$23)),1))),0)),(IF(AN5&lt;=($E$39+ROUNDUP('Pamata pieņēmumi'!$D$23,0)),IF(Finansējums!AN5&lt;=ROUNDUP('Pamata pieņēmumi'!$D$23,0),IF(Finansējums!AN5=ROUNDUP('Pamata pieņēmumi'!$D$23,0),AN5-'Pamata pieņēmumi'!$D$23,0),IF(AN5=($E$39+ROUNDUP('Pamata pieņēmumi'!$D$23,0)),(1-(ROUNDUP('Pamata pieņēmumi'!$D$23,0)-'Pamata pieņēmumi'!$D$23)),1)),0)))</f>
        <v>0</v>
      </c>
      <c r="AO35" s="58">
        <f>IF($F$40=TRUE,(IF(AO5&lt;=(ROUNDUP('Pamata pieņēmumi'!$D$23,0)+$E$39),(IF(AO5&lt;=ROUNDUP('Pamata pieņēmumi'!$D$23,0)+$E$41,IF(ROUNDUP('Pamata pieņēmumi'!$D$23,0)+$E$41=Finansējums!AO5,(Finansējums!AO5-'Pamata pieņēmumi'!$D$23-$E$41),0),IF(AO5=($E$39+ROUNDUP('Pamata pieņēmumi'!$D$23,0)),(1-(ROUNDUP('Pamata pieņēmumi'!$D$23,0)-'Pamata pieņēmumi'!$D$23)),1))),0)),(IF(AO5&lt;=($E$39+ROUNDUP('Pamata pieņēmumi'!$D$23,0)),IF(Finansējums!AO5&lt;=ROUNDUP('Pamata pieņēmumi'!$D$23,0),IF(Finansējums!AO5=ROUNDUP('Pamata pieņēmumi'!$D$23,0),AO5-'Pamata pieņēmumi'!$D$23,0),IF(AO5=($E$39+ROUNDUP('Pamata pieņēmumi'!$D$23,0)),(1-(ROUNDUP('Pamata pieņēmumi'!$D$23,0)-'Pamata pieņēmumi'!$D$23)),1)),0)))</f>
        <v>0</v>
      </c>
      <c r="AP35" s="58">
        <f>IF($F$40=TRUE,(IF(AP5&lt;=(ROUNDUP('Pamata pieņēmumi'!$D$23,0)+$E$39),(IF(AP5&lt;=ROUNDUP('Pamata pieņēmumi'!$D$23,0)+$E$41,IF(ROUNDUP('Pamata pieņēmumi'!$D$23,0)+$E$41=Finansējums!AP5,(Finansējums!AP5-'Pamata pieņēmumi'!$D$23-$E$41),0),IF(AP5=($E$39+ROUNDUP('Pamata pieņēmumi'!$D$23,0)),(1-(ROUNDUP('Pamata pieņēmumi'!$D$23,0)-'Pamata pieņēmumi'!$D$23)),1))),0)),(IF(AP5&lt;=($E$39+ROUNDUP('Pamata pieņēmumi'!$D$23,0)),IF(Finansējums!AP5&lt;=ROUNDUP('Pamata pieņēmumi'!$D$23,0),IF(Finansējums!AP5=ROUNDUP('Pamata pieņēmumi'!$D$23,0),AP5-'Pamata pieņēmumi'!$D$23,0),IF(AP5=($E$39+ROUNDUP('Pamata pieņēmumi'!$D$23,0)),(1-(ROUNDUP('Pamata pieņēmumi'!$D$23,0)-'Pamata pieņēmumi'!$D$23)),1)),0)))</f>
        <v>0</v>
      </c>
      <c r="AQ35" s="58">
        <f>IF($F$40=TRUE,(IF(AQ5&lt;=(ROUNDUP('Pamata pieņēmumi'!$D$23,0)+$E$39),(IF(AQ5&lt;=ROUNDUP('Pamata pieņēmumi'!$D$23,0)+$E$41,IF(ROUNDUP('Pamata pieņēmumi'!$D$23,0)+$E$41=Finansējums!AQ5,(Finansējums!AQ5-'Pamata pieņēmumi'!$D$23-$E$41),0),IF(AQ5=($E$39+ROUNDUP('Pamata pieņēmumi'!$D$23,0)),(1-(ROUNDUP('Pamata pieņēmumi'!$D$23,0)-'Pamata pieņēmumi'!$D$23)),1))),0)),(IF(AQ5&lt;=($E$39+ROUNDUP('Pamata pieņēmumi'!$D$23,0)),IF(Finansējums!AQ5&lt;=ROUNDUP('Pamata pieņēmumi'!$D$23,0),IF(Finansējums!AQ5=ROUNDUP('Pamata pieņēmumi'!$D$23,0),AQ5-'Pamata pieņēmumi'!$D$23,0),IF(AQ5=($E$39+ROUNDUP('Pamata pieņēmumi'!$D$23,0)),(1-(ROUNDUP('Pamata pieņēmumi'!$D$23,0)-'Pamata pieņēmumi'!$D$23)),1)),0)))</f>
        <v>0</v>
      </c>
      <c r="AR35" s="58">
        <f>IF($F$40=TRUE,(IF(AR5&lt;=(ROUNDUP('Pamata pieņēmumi'!$D$23,0)+$E$39),(IF(AR5&lt;=ROUNDUP('Pamata pieņēmumi'!$D$23,0)+$E$41,IF(ROUNDUP('Pamata pieņēmumi'!$D$23,0)+$E$41=Finansējums!AR5,(Finansējums!AR5-'Pamata pieņēmumi'!$D$23-$E$41),0),IF(AR5=($E$39+ROUNDUP('Pamata pieņēmumi'!$D$23,0)),(1-(ROUNDUP('Pamata pieņēmumi'!$D$23,0)-'Pamata pieņēmumi'!$D$23)),1))),0)),(IF(AR5&lt;=($E$39+ROUNDUP('Pamata pieņēmumi'!$D$23,0)),IF(Finansējums!AR5&lt;=ROUNDUP('Pamata pieņēmumi'!$D$23,0),IF(Finansējums!AR5=ROUNDUP('Pamata pieņēmumi'!$D$23,0),AR5-'Pamata pieņēmumi'!$D$23,0),IF(AR5=($E$39+ROUNDUP('Pamata pieņēmumi'!$D$23,0)),(1-(ROUNDUP('Pamata pieņēmumi'!$D$23,0)-'Pamata pieņēmumi'!$D$23)),1)),0)))</f>
        <v>0</v>
      </c>
      <c r="AS35" s="58">
        <f>IF($F$40=TRUE,(IF(AS5&lt;=(ROUNDUP('Pamata pieņēmumi'!$D$23,0)+$E$39),(IF(AS5&lt;=ROUNDUP('Pamata pieņēmumi'!$D$23,0)+$E$41,IF(ROUNDUP('Pamata pieņēmumi'!$D$23,0)+$E$41=Finansējums!AS5,(Finansējums!AS5-'Pamata pieņēmumi'!$D$23-$E$41),0),IF(AS5=($E$39+ROUNDUP('Pamata pieņēmumi'!$D$23,0)),(1-(ROUNDUP('Pamata pieņēmumi'!$D$23,0)-'Pamata pieņēmumi'!$D$23)),1))),0)),(IF(AS5&lt;=($E$39+ROUNDUP('Pamata pieņēmumi'!$D$23,0)),IF(Finansējums!AS5&lt;=ROUNDUP('Pamata pieņēmumi'!$D$23,0),IF(Finansējums!AS5=ROUNDUP('Pamata pieņēmumi'!$D$23,0),AS5-'Pamata pieņēmumi'!$D$23,0),IF(AS5=($E$39+ROUNDUP('Pamata pieņēmumi'!$D$23,0)),(1-(ROUNDUP('Pamata pieņēmumi'!$D$23,0)-'Pamata pieņēmumi'!$D$23)),1)),0)))</f>
        <v>0</v>
      </c>
      <c r="AT35" s="58">
        <f>IF($F$40=TRUE,(IF(AT5&lt;=(ROUNDUP('Pamata pieņēmumi'!$D$23,0)+$E$39),(IF(AT5&lt;=ROUNDUP('Pamata pieņēmumi'!$D$23,0)+$E$41,IF(ROUNDUP('Pamata pieņēmumi'!$D$23,0)+$E$41=Finansējums!AT5,(Finansējums!AT5-'Pamata pieņēmumi'!$D$23-$E$41),0),IF(AT5=($E$39+ROUNDUP('Pamata pieņēmumi'!$D$23,0)),(1-(ROUNDUP('Pamata pieņēmumi'!$D$23,0)-'Pamata pieņēmumi'!$D$23)),1))),0)),(IF(AT5&lt;=($E$39+ROUNDUP('Pamata pieņēmumi'!$D$23,0)),IF(Finansējums!AT5&lt;=ROUNDUP('Pamata pieņēmumi'!$D$23,0),IF(Finansējums!AT5=ROUNDUP('Pamata pieņēmumi'!$D$23,0),AT5-'Pamata pieņēmumi'!$D$23,0),IF(AT5=($E$39+ROUNDUP('Pamata pieņēmumi'!$D$23,0)),(1-(ROUNDUP('Pamata pieņēmumi'!$D$23,0)-'Pamata pieņēmumi'!$D$23)),1)),0)))</f>
        <v>0</v>
      </c>
      <c r="AU35" s="58">
        <f>IF($F$40=TRUE,(IF(AU5&lt;=(ROUNDUP('Pamata pieņēmumi'!$D$23,0)+$E$39),(IF(AU5&lt;=ROUNDUP('Pamata pieņēmumi'!$D$23,0)+$E$41,IF(ROUNDUP('Pamata pieņēmumi'!$D$23,0)+$E$41=Finansējums!AU5,(Finansējums!AU5-'Pamata pieņēmumi'!$D$23-$E$41),0),IF(AU5=($E$39+ROUNDUP('Pamata pieņēmumi'!$D$23,0)),(1-(ROUNDUP('Pamata pieņēmumi'!$D$23,0)-'Pamata pieņēmumi'!$D$23)),1))),0)),(IF(AU5&lt;=($E$39+ROUNDUP('Pamata pieņēmumi'!$D$23,0)),IF(Finansējums!AU5&lt;=ROUNDUP('Pamata pieņēmumi'!$D$23,0),IF(Finansējums!AU5=ROUNDUP('Pamata pieņēmumi'!$D$23,0),AU5-'Pamata pieņēmumi'!$D$23,0),IF(AU5=($E$39+ROUNDUP('Pamata pieņēmumi'!$D$23,0)),(1-(ROUNDUP('Pamata pieņēmumi'!$D$23,0)-'Pamata pieņēmumi'!$D$23)),1)),0)))</f>
        <v>0</v>
      </c>
      <c r="AV35" s="40"/>
      <c r="AW35" s="40"/>
      <c r="AX35" s="40"/>
      <c r="AY35" s="40"/>
      <c r="AZ35" s="40"/>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row>
    <row r="36" spans="1:212" ht="20" customHeight="1" x14ac:dyDescent="0.25">
      <c r="A36" s="160"/>
      <c r="B36" s="155" t="s">
        <v>22</v>
      </c>
      <c r="C36" s="156" t="s">
        <v>2</v>
      </c>
      <c r="D36" s="44"/>
      <c r="E36" s="68" t="e">
        <f>E23</f>
        <v>#VALUE!</v>
      </c>
      <c r="F36" s="33"/>
      <c r="G36" s="33"/>
      <c r="H36" s="44"/>
      <c r="I36" s="44"/>
      <c r="J36" s="64"/>
      <c r="K36" s="64"/>
      <c r="L36" s="64"/>
      <c r="M36" s="64"/>
      <c r="N36" s="64"/>
      <c r="O36" s="64"/>
      <c r="P36" s="64"/>
      <c r="Q36" s="64"/>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5"/>
      <c r="AS36" s="40"/>
    </row>
    <row r="37" spans="1:212" ht="20" customHeight="1" x14ac:dyDescent="0.25">
      <c r="A37" s="160"/>
      <c r="B37" s="155" t="s">
        <v>23</v>
      </c>
      <c r="C37" s="156" t="s">
        <v>4</v>
      </c>
      <c r="D37" s="44"/>
      <c r="E37" s="69" t="e">
        <f>SUM(J43:AO43)</f>
        <v>#VALUE!</v>
      </c>
      <c r="F37" s="33"/>
      <c r="G37" s="33"/>
      <c r="H37" s="44"/>
      <c r="I37" s="44"/>
      <c r="J37" s="64"/>
      <c r="K37" s="66"/>
      <c r="L37" s="66"/>
      <c r="M37" s="66"/>
      <c r="N37" s="66"/>
      <c r="O37" s="66"/>
      <c r="P37" s="66"/>
      <c r="Q37" s="66"/>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5"/>
      <c r="AS37" s="40"/>
    </row>
    <row r="38" spans="1:212" ht="20" customHeight="1" x14ac:dyDescent="0.25">
      <c r="A38" s="160"/>
      <c r="B38" s="155" t="s">
        <v>26</v>
      </c>
      <c r="C38" s="156" t="s">
        <v>2</v>
      </c>
      <c r="D38" s="44"/>
      <c r="E38" s="68">
        <f>'Finansēšanas pieņēmumi'!D11</f>
        <v>6.8999999999999999E-3</v>
      </c>
      <c r="F38" s="33"/>
      <c r="G38" s="33"/>
      <c r="H38" s="44"/>
      <c r="I38" s="44"/>
      <c r="J38" s="64"/>
      <c r="K38" s="64"/>
      <c r="L38" s="64"/>
      <c r="M38" s="64"/>
      <c r="N38" s="64"/>
      <c r="O38" s="64"/>
      <c r="P38" s="64"/>
      <c r="Q38" s="64"/>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5"/>
      <c r="AS38" s="40"/>
    </row>
    <row r="39" spans="1:212" s="248" customFormat="1" ht="25.25" customHeight="1" x14ac:dyDescent="0.3">
      <c r="B39" s="249" t="s">
        <v>228</v>
      </c>
      <c r="C39" s="250" t="s">
        <v>9</v>
      </c>
      <c r="D39" s="47"/>
      <c r="E39" s="33">
        <f>'Finansēšanas pieņēmumi'!D13-'Pamata pieņēmumi'!D23</f>
        <v>0</v>
      </c>
      <c r="F39" s="46"/>
      <c r="G39" s="46"/>
      <c r="H39" s="47"/>
      <c r="I39" s="47"/>
      <c r="J39" s="66">
        <f>IF(AND(J35&gt;0,$F$40=TRUE),$E$39-SUM(I$35:$J35)-$E$41,IF(J35&gt;0,$E$39-SUM(I$35:$J35),0))</f>
        <v>0</v>
      </c>
      <c r="K39" s="66">
        <f>IF(AND(K35&gt;0,$F$40=TRUE),$E$39-SUM(J$35:$J35)-$E$41,IF(K35&gt;0,$E$39-SUM(J$35:$J35),0))</f>
        <v>0</v>
      </c>
      <c r="L39" s="66">
        <f>IF(AND(L35&gt;0,$F$40=TRUE),$E$39-SUM($J$35:K35)-$E$41,IF(L35&gt;0,$E$39-SUM($J$35:K35),0))</f>
        <v>0</v>
      </c>
      <c r="M39" s="66">
        <f>IF(AND(M35&gt;0,$F$40=TRUE),$E$39-SUM($J$35:L35)-$E$41,IF(M35&gt;0,$E$39-SUM($J$35:L35),0))</f>
        <v>0</v>
      </c>
      <c r="N39" s="66">
        <f>IF(AND(N35&gt;0,$F$40=TRUE),$E$39-SUM($J$35:M35)-$E$41,IF(N35&gt;0,$E$39-SUM($J$35:M35),0))</f>
        <v>0</v>
      </c>
      <c r="O39" s="66">
        <f>IF(AND(O35&gt;0,$F$40=TRUE),$E$39-SUM($J$35:N35)-$E$41,IF(O35&gt;0,$E$39-SUM($J$35:N35),0))</f>
        <v>0</v>
      </c>
      <c r="P39" s="66">
        <f>IF(AND(P35&gt;0,$F$40=TRUE),$E$39-SUM($J$35:O35)-$E$41,IF(P35&gt;0,$E$39-SUM($J$35:O35),0))</f>
        <v>0</v>
      </c>
      <c r="Q39" s="66">
        <f>IF(AND(Q35&gt;0,$F$40=TRUE),$E$39-SUM($J$35:P35)-$E$41,IF(Q35&gt;0,$E$39-SUM($J$35:P35),0))</f>
        <v>0</v>
      </c>
      <c r="R39" s="48">
        <f>IF(AND(R35&gt;0,$F$40=TRUE),$E$39-SUM($J$35:Q35)-$E$41,IF(R35&gt;0,$E$39-SUM($J$35:Q35),0))</f>
        <v>0</v>
      </c>
      <c r="S39" s="48">
        <f>IF(AND(S35&gt;0,$F$40=TRUE),$E$39-SUM($J$35:R35)-$E$41,IF(S35&gt;0,$E$39-SUM($J$35:R35),0))</f>
        <v>0</v>
      </c>
      <c r="T39" s="48">
        <f>IF(AND(T35&gt;0,$F$40=TRUE),$E$39-SUM($J$35:S35)-$E$41,IF(T35&gt;0,$E$39-SUM($J$35:S35),0))</f>
        <v>0</v>
      </c>
      <c r="U39" s="48">
        <f>IF(AND(U35&gt;0,$F$40=TRUE),$E$39-SUM($J$35:T35)-$E$41,IF(U35&gt;0,$E$39-SUM($J$35:T35),0))</f>
        <v>0</v>
      </c>
      <c r="V39" s="48">
        <f>IF(AND(V35&gt;0,$F$40=TRUE),$E$39-SUM($J$35:U35)-$E$41,IF(V35&gt;0,$E$39-SUM($J$35:U35),0))</f>
        <v>0</v>
      </c>
      <c r="W39" s="48">
        <f>IF(AND(W35&gt;0,$F$40=TRUE),$E$39-SUM($J$35:V35)-$E$41,IF(W35&gt;0,$E$39-SUM($J$35:V35),0))</f>
        <v>0</v>
      </c>
      <c r="X39" s="48">
        <f>IF(AND(X35&gt;0,$F$40=TRUE),$E$39-SUM($J$35:W35)-$E$41,IF(X35&gt;0,$E$39-SUM($J$35:W35),0))</f>
        <v>0</v>
      </c>
      <c r="Y39" s="48">
        <f>IF(AND(Y35&gt;0,$F$40=TRUE),$E$39-SUM($J$35:X35)-$E$41,IF(Y35&gt;0,$E$39-SUM($J$35:X35),0))</f>
        <v>0</v>
      </c>
      <c r="Z39" s="48">
        <f>IF(AND(Z35&gt;0,$F$40=TRUE),$E$39-SUM($J$35:Y35)-$E$41,IF(Z35&gt;0,$E$39-SUM($J$35:Y35),0))</f>
        <v>0</v>
      </c>
      <c r="AA39" s="48">
        <f>IF(AND(AA35&gt;0,$F$40=TRUE),$E$39-SUM($J$35:Z35)-$E$41,IF(AA35&gt;0,$E$39-SUM($J$35:Z35),0))</f>
        <v>0</v>
      </c>
      <c r="AB39" s="48">
        <f>IF(AND(AB35&gt;0,$F$40=TRUE),$E$39-SUM($J$35:AA35)-$E$41,IF(AB35&gt;0,$E$39-SUM($J$35:AA35),0))</f>
        <v>0</v>
      </c>
      <c r="AC39" s="48">
        <f>IF(AND(AC35&gt;0,$F$40=TRUE),$E$39-SUM($J$35:AB35)-$E$41,IF(AC35&gt;0,$E$39-SUM($J$35:AB35),0))</f>
        <v>0</v>
      </c>
      <c r="AD39" s="48">
        <f>IF(AND(AD35&gt;0,$F$40=TRUE),$E$39-SUM($J$35:AC35)-$E$41,IF(AD35&gt;0,$E$39-SUM($J$35:AC35),0))</f>
        <v>0</v>
      </c>
      <c r="AE39" s="48">
        <f>IF(AND(AE35&gt;0,$F$40=TRUE),$E$39-SUM($J$35:AD35)-$E$41,IF(AE35&gt;0,$E$39-SUM($J$35:AD35),0))</f>
        <v>0</v>
      </c>
      <c r="AF39" s="48">
        <f>IF(AND(AF35&gt;0,$F$40=TRUE),$E$39-SUM($J$35:AE35)-$E$41,IF(AF35&gt;0,$E$39-SUM($J$35:AE35),0))</f>
        <v>0</v>
      </c>
      <c r="AG39" s="48">
        <f>IF(AND(AG35&gt;0,$F$40=TRUE),$E$39-SUM($J$35:AF35)-$E$41,IF(AG35&gt;0,$E$39-SUM($J$35:AF35),0))</f>
        <v>0</v>
      </c>
      <c r="AH39" s="48">
        <f>IF(AND(AH35&gt;0,$F$40=TRUE),$E$39-SUM($J$35:AG35)-$E$41,IF(AH35&gt;0,$E$39-SUM($J$35:AG35),0))</f>
        <v>0</v>
      </c>
      <c r="AI39" s="48">
        <f>IF(AND(AI35&gt;0,$F$40=TRUE),$E$39-SUM($J$35:AH35)-$E$41,IF(AI35&gt;0,$E$39-SUM($J$35:AH35),0))</f>
        <v>0</v>
      </c>
      <c r="AJ39" s="48">
        <f>IF(AND(AJ35&gt;0,$F$40=TRUE),$E$39-SUM($J$35:AI35)-$E$41,IF(AJ35&gt;0,$E$39-SUM($J$35:AI35),0))</f>
        <v>0</v>
      </c>
      <c r="AK39" s="48">
        <f>IF(AND(AK35&gt;0,$F$40=TRUE),$E$39-SUM($J$35:AJ35)-$E$41,IF(AK35&gt;0,$E$39-SUM($J$35:AJ35),0))</f>
        <v>0</v>
      </c>
      <c r="AL39" s="48">
        <f>IF(AND(AL35&gt;0,$F$40=TRUE),$E$39-SUM($J$35:AK35)-$E$41,IF(AL35&gt;0,$E$39-SUM($J$35:AK35),0))</f>
        <v>0</v>
      </c>
      <c r="AM39" s="48">
        <f>IF(AND(AM35&gt;0,$F$40=TRUE),$E$39-SUM($J$35:AL35)-$E$41,IF(AM35&gt;0,$E$39-SUM($J$35:AL35),0))</f>
        <v>0</v>
      </c>
      <c r="AN39" s="48">
        <f>IF(AND(AN35&gt;0,$F$40=TRUE),$E$39-SUM($J$35:AM35)-$E$41,IF(AN35&gt;0,$E$39-SUM($J$35:AM35),0))</f>
        <v>0</v>
      </c>
      <c r="AO39" s="48">
        <f>IF(AND(AO35&gt;0,$F$40=TRUE),$E$39-SUM($J$35:AN35)-$E$41,IF(AO35&gt;0,$E$39-SUM($J$35:AN35),0))</f>
        <v>0</v>
      </c>
      <c r="AP39" s="48">
        <f>IF(AND(AP35&gt;0,$F$40=TRUE),$E$39-SUM($J$35:AO35)-$E$41,IF(AP35&gt;0,$E$39-SUM($J$35:AO35),0))</f>
        <v>0</v>
      </c>
      <c r="AQ39" s="48">
        <f>IF(AND(AQ35&gt;0,$F$40=TRUE),$E$39-SUM($J$35:AP35)-$E$41,IF(AQ35&gt;0,$E$39-SUM($J$35:AP35),0))</f>
        <v>0</v>
      </c>
      <c r="AR39" s="48">
        <f>IF(AND(AR35&gt;0,$F$40=TRUE),$E$39-SUM($J$35:AQ35)-$E$41,IF(AR35&gt;0,$E$39-SUM($J$35:AQ35),0))</f>
        <v>0</v>
      </c>
      <c r="AS39" s="48">
        <f>IF(AND(AS35&gt;0,$F$40=TRUE),$E$39-SUM($J$35:AR35)-$E$41,IF(AS35&gt;0,$E$39-SUM($J$35:AR35),0))</f>
        <v>0</v>
      </c>
      <c r="AT39" s="48">
        <f>IF(AND(AT35&gt;0,$F$40=TRUE),$E$39-SUM($J$35:AS35)-$E$41,IF(AT35&gt;0,$E$39-SUM($J$35:AS35),0))</f>
        <v>0</v>
      </c>
      <c r="AU39" s="48">
        <f>IF(AND(AU35&gt;0,$F$40=TRUE),$E$39-SUM($J$35:AT35)-$E$41,IF(AU35&gt;0,$E$39-SUM($J$35:AT35),0))</f>
        <v>0</v>
      </c>
      <c r="AV39" s="160"/>
      <c r="AW39" s="160"/>
      <c r="AX39" s="160"/>
      <c r="AY39" s="160"/>
      <c r="AZ39" s="160"/>
      <c r="BA39" s="160"/>
    </row>
    <row r="40" spans="1:212" ht="20" customHeight="1" x14ac:dyDescent="0.25">
      <c r="A40" s="160"/>
      <c r="B40" s="155" t="s">
        <v>139</v>
      </c>
      <c r="C40" s="156"/>
      <c r="D40" s="44"/>
      <c r="E40" s="318"/>
      <c r="F40" s="49" t="b">
        <f>IF(E41&gt;0, TRUE, FALSE)</f>
        <v>0</v>
      </c>
      <c r="G40" s="33"/>
      <c r="H40" s="44"/>
      <c r="I40" s="44"/>
      <c r="J40" s="64"/>
      <c r="K40" s="64"/>
      <c r="L40" s="64"/>
      <c r="M40" s="64"/>
      <c r="N40" s="64"/>
      <c r="O40" s="64"/>
      <c r="P40" s="64"/>
      <c r="Q40" s="64"/>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5"/>
      <c r="AS40" s="40"/>
    </row>
    <row r="41" spans="1:212" ht="20" customHeight="1" x14ac:dyDescent="0.25">
      <c r="A41" s="160"/>
      <c r="B41" s="155" t="s">
        <v>52</v>
      </c>
      <c r="C41" s="156" t="s">
        <v>9</v>
      </c>
      <c r="D41" s="44"/>
      <c r="E41" s="49">
        <f>'Finansēšanas pieņēmumi'!D14</f>
        <v>0</v>
      </c>
      <c r="F41" s="33"/>
      <c r="G41" s="33"/>
      <c r="H41" s="44"/>
      <c r="I41" s="44"/>
      <c r="J41" s="64"/>
      <c r="K41" s="64"/>
      <c r="L41" s="64"/>
      <c r="M41" s="64"/>
      <c r="N41" s="64"/>
      <c r="O41" s="64"/>
      <c r="P41" s="64"/>
      <c r="Q41" s="64"/>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5"/>
      <c r="AS41" s="40"/>
    </row>
    <row r="42" spans="1:212" ht="20" customHeight="1" x14ac:dyDescent="0.25">
      <c r="A42" s="160"/>
      <c r="B42" s="251" t="s">
        <v>27</v>
      </c>
      <c r="C42" s="156" t="s">
        <v>4</v>
      </c>
      <c r="D42" s="51"/>
      <c r="E42" s="33"/>
      <c r="F42" s="50"/>
      <c r="G42" s="50"/>
      <c r="H42" s="51"/>
      <c r="I42" s="51"/>
      <c r="J42" s="64">
        <f>I46</f>
        <v>0</v>
      </c>
      <c r="K42" s="64" t="e">
        <f>J46</f>
        <v>#VALUE!</v>
      </c>
      <c r="L42" s="64" t="e">
        <f>K46</f>
        <v>#VALUE!</v>
      </c>
      <c r="M42" s="64" t="e">
        <f>L46</f>
        <v>#VALUE!</v>
      </c>
      <c r="N42" s="64" t="e">
        <f t="shared" ref="N42:AN42" si="9">M46</f>
        <v>#VALUE!</v>
      </c>
      <c r="O42" s="64" t="e">
        <f t="shared" si="9"/>
        <v>#VALUE!</v>
      </c>
      <c r="P42" s="64" t="e">
        <f>O46</f>
        <v>#VALUE!</v>
      </c>
      <c r="Q42" s="64" t="e">
        <f t="shared" si="9"/>
        <v>#VALUE!</v>
      </c>
      <c r="R42" s="52" t="e">
        <f t="shared" si="9"/>
        <v>#VALUE!</v>
      </c>
      <c r="S42" s="52" t="e">
        <f t="shared" si="9"/>
        <v>#VALUE!</v>
      </c>
      <c r="T42" s="52" t="e">
        <f t="shared" si="9"/>
        <v>#VALUE!</v>
      </c>
      <c r="U42" s="52" t="e">
        <f t="shared" si="9"/>
        <v>#VALUE!</v>
      </c>
      <c r="V42" s="52" t="e">
        <f t="shared" si="9"/>
        <v>#VALUE!</v>
      </c>
      <c r="W42" s="52" t="e">
        <f t="shared" si="9"/>
        <v>#VALUE!</v>
      </c>
      <c r="X42" s="52" t="e">
        <f t="shared" si="9"/>
        <v>#VALUE!</v>
      </c>
      <c r="Y42" s="52" t="e">
        <f t="shared" si="9"/>
        <v>#VALUE!</v>
      </c>
      <c r="Z42" s="52" t="e">
        <f t="shared" si="9"/>
        <v>#VALUE!</v>
      </c>
      <c r="AA42" s="52" t="e">
        <f t="shared" si="9"/>
        <v>#VALUE!</v>
      </c>
      <c r="AB42" s="52" t="e">
        <f t="shared" si="9"/>
        <v>#VALUE!</v>
      </c>
      <c r="AC42" s="52" t="e">
        <f t="shared" si="9"/>
        <v>#VALUE!</v>
      </c>
      <c r="AD42" s="52" t="e">
        <f t="shared" si="9"/>
        <v>#VALUE!</v>
      </c>
      <c r="AE42" s="52" t="e">
        <f t="shared" si="9"/>
        <v>#VALUE!</v>
      </c>
      <c r="AF42" s="52" t="e">
        <f t="shared" si="9"/>
        <v>#VALUE!</v>
      </c>
      <c r="AG42" s="52" t="e">
        <f t="shared" si="9"/>
        <v>#VALUE!</v>
      </c>
      <c r="AH42" s="52" t="e">
        <f t="shared" si="9"/>
        <v>#VALUE!</v>
      </c>
      <c r="AI42" s="52" t="e">
        <f t="shared" si="9"/>
        <v>#VALUE!</v>
      </c>
      <c r="AJ42" s="52" t="e">
        <f t="shared" si="9"/>
        <v>#VALUE!</v>
      </c>
      <c r="AK42" s="52" t="e">
        <f t="shared" si="9"/>
        <v>#VALUE!</v>
      </c>
      <c r="AL42" s="52" t="e">
        <f t="shared" si="9"/>
        <v>#VALUE!</v>
      </c>
      <c r="AM42" s="52" t="e">
        <f t="shared" si="9"/>
        <v>#VALUE!</v>
      </c>
      <c r="AN42" s="52" t="e">
        <f t="shared" si="9"/>
        <v>#VALUE!</v>
      </c>
      <c r="AO42" s="52" t="e">
        <f>AN46</f>
        <v>#VALUE!</v>
      </c>
      <c r="AP42" s="52" t="e">
        <f t="shared" ref="AP42:AR42" si="10">AO46</f>
        <v>#VALUE!</v>
      </c>
      <c r="AQ42" s="52" t="e">
        <f t="shared" si="10"/>
        <v>#VALUE!</v>
      </c>
      <c r="AR42" s="52" t="e">
        <f t="shared" si="10"/>
        <v>#VALUE!</v>
      </c>
      <c r="AS42" s="52" t="e">
        <f t="shared" ref="AS42" si="11">AR46</f>
        <v>#VALUE!</v>
      </c>
      <c r="AT42" s="52" t="e">
        <f t="shared" ref="AT42" si="12">AS46</f>
        <v>#VALUE!</v>
      </c>
      <c r="AU42" s="52" t="e">
        <f t="shared" ref="AU42" si="13">AT46</f>
        <v>#VALUE!</v>
      </c>
    </row>
    <row r="43" spans="1:212" s="43" customFormat="1" ht="20" customHeight="1" x14ac:dyDescent="0.25">
      <c r="A43" s="53"/>
      <c r="B43" s="169" t="s">
        <v>28</v>
      </c>
      <c r="C43" s="156" t="s">
        <v>4</v>
      </c>
      <c r="D43" s="53"/>
      <c r="E43" s="42"/>
      <c r="F43" s="42"/>
      <c r="G43" s="42"/>
      <c r="H43" s="53"/>
      <c r="I43" s="53"/>
      <c r="J43" s="64" t="e">
        <f>J23</f>
        <v>#VALUE!</v>
      </c>
      <c r="K43" s="64" t="e">
        <f>K23</f>
        <v>#VALUE!</v>
      </c>
      <c r="L43" s="64" t="e">
        <f>L23</f>
        <v>#VALUE!</v>
      </c>
      <c r="M43" s="64" t="e">
        <f t="shared" ref="M43:Q43" si="14">M23</f>
        <v>#VALUE!</v>
      </c>
      <c r="N43" s="64" t="e">
        <f t="shared" si="14"/>
        <v>#VALUE!</v>
      </c>
      <c r="O43" s="64" t="e">
        <f t="shared" si="14"/>
        <v>#VALUE!</v>
      </c>
      <c r="P43" s="64" t="e">
        <f t="shared" si="14"/>
        <v>#VALUE!</v>
      </c>
      <c r="Q43" s="64" t="e">
        <f t="shared" si="14"/>
        <v>#VALUE!</v>
      </c>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5"/>
      <c r="AS43" s="40"/>
    </row>
    <row r="44" spans="1:212" s="252" customFormat="1" ht="20" customHeight="1" x14ac:dyDescent="0.25">
      <c r="A44" s="54"/>
      <c r="B44" s="242" t="s">
        <v>29</v>
      </c>
      <c r="C44" s="156" t="s">
        <v>4</v>
      </c>
      <c r="D44" s="54"/>
      <c r="E44" s="42"/>
      <c r="F44" s="48"/>
      <c r="G44" s="48"/>
      <c r="H44" s="54"/>
      <c r="I44" s="54"/>
      <c r="J44" s="64">
        <f>(IF(J39=0,0,-(J42/J39))*J35)</f>
        <v>0</v>
      </c>
      <c r="K44" s="64">
        <f>(IF(K39=0,0,-(K42/K39))*K35)</f>
        <v>0</v>
      </c>
      <c r="L44" s="64">
        <f>(IF(L39=0,0,(-(L42/L39)*L35)))</f>
        <v>0</v>
      </c>
      <c r="M44" s="64">
        <f t="shared" ref="M44:AN44" si="15">(IF(M39=0,0,(-(M42/M39)*M35)))</f>
        <v>0</v>
      </c>
      <c r="N44" s="64">
        <f t="shared" si="15"/>
        <v>0</v>
      </c>
      <c r="O44" s="64">
        <f t="shared" si="15"/>
        <v>0</v>
      </c>
      <c r="P44" s="64">
        <f t="shared" si="15"/>
        <v>0</v>
      </c>
      <c r="Q44" s="64">
        <f t="shared" si="15"/>
        <v>0</v>
      </c>
      <c r="R44" s="55">
        <f t="shared" si="15"/>
        <v>0</v>
      </c>
      <c r="S44" s="55">
        <f t="shared" si="15"/>
        <v>0</v>
      </c>
      <c r="T44" s="55">
        <f t="shared" si="15"/>
        <v>0</v>
      </c>
      <c r="U44" s="55">
        <f t="shared" si="15"/>
        <v>0</v>
      </c>
      <c r="V44" s="55">
        <f>(IF(V39=0,0,(-(V42/V39)*V35)))</f>
        <v>0</v>
      </c>
      <c r="W44" s="55">
        <f t="shared" si="15"/>
        <v>0</v>
      </c>
      <c r="X44" s="55">
        <f t="shared" si="15"/>
        <v>0</v>
      </c>
      <c r="Y44" s="55">
        <f t="shared" si="15"/>
        <v>0</v>
      </c>
      <c r="Z44" s="55">
        <f t="shared" si="15"/>
        <v>0</v>
      </c>
      <c r="AA44" s="55">
        <f t="shared" si="15"/>
        <v>0</v>
      </c>
      <c r="AB44" s="55">
        <f t="shared" si="15"/>
        <v>0</v>
      </c>
      <c r="AC44" s="55">
        <f t="shared" si="15"/>
        <v>0</v>
      </c>
      <c r="AD44" s="55">
        <f t="shared" si="15"/>
        <v>0</v>
      </c>
      <c r="AE44" s="55">
        <f t="shared" si="15"/>
        <v>0</v>
      </c>
      <c r="AF44" s="55">
        <f t="shared" si="15"/>
        <v>0</v>
      </c>
      <c r="AG44" s="55">
        <f t="shared" si="15"/>
        <v>0</v>
      </c>
      <c r="AH44" s="55">
        <f t="shared" si="15"/>
        <v>0</v>
      </c>
      <c r="AI44" s="55">
        <f t="shared" si="15"/>
        <v>0</v>
      </c>
      <c r="AJ44" s="55">
        <f t="shared" si="15"/>
        <v>0</v>
      </c>
      <c r="AK44" s="55">
        <f t="shared" si="15"/>
        <v>0</v>
      </c>
      <c r="AL44" s="55">
        <f t="shared" si="15"/>
        <v>0</v>
      </c>
      <c r="AM44" s="55">
        <f t="shared" si="15"/>
        <v>0</v>
      </c>
      <c r="AN44" s="55">
        <f t="shared" si="15"/>
        <v>0</v>
      </c>
      <c r="AO44" s="55">
        <f>(IF(AO39=0,0,(-(AO42/AO39)*AO35)))</f>
        <v>0</v>
      </c>
      <c r="AP44" s="55">
        <f t="shared" ref="AP44:AU44" si="16">(IF(AP39=0,0,(-(AP42/AP39)*AP35)))</f>
        <v>0</v>
      </c>
      <c r="AQ44" s="55">
        <f t="shared" si="16"/>
        <v>0</v>
      </c>
      <c r="AR44" s="55">
        <f t="shared" si="16"/>
        <v>0</v>
      </c>
      <c r="AS44" s="55">
        <f t="shared" si="16"/>
        <v>0</v>
      </c>
      <c r="AT44" s="55">
        <f t="shared" si="16"/>
        <v>0</v>
      </c>
      <c r="AU44" s="55">
        <f t="shared" si="16"/>
        <v>0</v>
      </c>
      <c r="AV44" s="43"/>
      <c r="AW44" s="43"/>
      <c r="AX44" s="43"/>
      <c r="AY44" s="43"/>
      <c r="AZ44" s="43"/>
      <c r="BA44" s="43"/>
    </row>
    <row r="45" spans="1:212" s="43" customFormat="1" ht="20" customHeight="1" x14ac:dyDescent="0.25">
      <c r="A45" s="53"/>
      <c r="B45" s="242" t="s">
        <v>20</v>
      </c>
      <c r="C45" s="156" t="s">
        <v>4</v>
      </c>
      <c r="D45" s="53"/>
      <c r="E45" s="42"/>
      <c r="F45" s="42"/>
      <c r="G45" s="42"/>
      <c r="H45" s="53"/>
      <c r="I45" s="53"/>
      <c r="J45" s="64">
        <f>IF(J5=(ROUNDUP(('Pamata pieņēmumi'!$D$23-0.5),0)+1),-'Finansēšanas pieņēmumi'!$D$51*$E$14,0)</f>
        <v>0</v>
      </c>
      <c r="K45" s="64">
        <f>IF(K5=(ROUNDUP(('Pamata pieņēmumi'!$D$23-0.5),0)+1),-'Finansēšanas pieņēmumi'!$D$51*$E$14,0)</f>
        <v>0</v>
      </c>
      <c r="L45" s="64">
        <f>IF(L5=(ROUNDUP(('Pamata pieņēmumi'!$D$23-0.5),0)+1),-'Finansēšanas pieņēmumi'!$D$51*$E$14,0)</f>
        <v>0</v>
      </c>
      <c r="M45" s="64">
        <f>IF(M5=(ROUNDUP(('Pamata pieņēmumi'!$D$23-0.5),0)+1),-'Finansēšanas pieņēmumi'!$D$51*$E$14,0)</f>
        <v>0</v>
      </c>
      <c r="N45" s="64">
        <f>IF(N5=(ROUNDUP(('Pamata pieņēmumi'!$D$23-0.5),0)+1),-'Finansēšanas pieņēmumi'!$D$51*$E$14,0)</f>
        <v>0</v>
      </c>
      <c r="O45" s="64">
        <f>IF(O5=(ROUNDUP(('Pamata pieņēmumi'!$D$23-0.5),0)+1),-'Finansēšanas pieņēmumi'!$D$51*$E$14,0)</f>
        <v>0</v>
      </c>
      <c r="P45" s="64">
        <f>IF(P5=(ROUNDUP(('Pamata pieņēmumi'!$D$23-0.5),0)+1),-'Finansēšanas pieņēmumi'!$D$51*$E$14,0)</f>
        <v>0</v>
      </c>
      <c r="Q45" s="64">
        <f>IF(Q5=(ROUNDUP(('Pamata pieņēmumi'!$D$23-0.5),0)+1),-'Finansēšanas pieņēmumi'!$D$51*$E$14,0)</f>
        <v>0</v>
      </c>
      <c r="R45" s="55">
        <f>IF(R5=(ROUNDUP(('Pamata pieņēmumi'!$D$23-0.5),0)+1),-'Finansēšanas pieņēmumi'!$D$51*$E$14,0)</f>
        <v>0</v>
      </c>
      <c r="S45" s="55">
        <f>IF(S5=(ROUNDUP(('Pamata pieņēmumi'!$D$23-0.5),0)+1),-'Finansēšanas pieņēmumi'!$D$51*$E$14,0)</f>
        <v>0</v>
      </c>
      <c r="T45" s="55">
        <f>IF(T5=(ROUNDUP(('Pamata pieņēmumi'!$D$23-0.5),0)+1),-'Finansēšanas pieņēmumi'!$D$51*$E$14,0)</f>
        <v>0</v>
      </c>
      <c r="U45" s="55">
        <f>IF(U5=(ROUNDUP(('Pamata pieņēmumi'!$D$23-0.5),0)+1),-'Finansēšanas pieņēmumi'!$D$51*$E$14,0)</f>
        <v>0</v>
      </c>
      <c r="V45" s="55">
        <f>IF(V5=(ROUNDUP(('Pamata pieņēmumi'!$D$23-0.5),0)+1),-'Finansēšanas pieņēmumi'!$D$51*$E$14,0)</f>
        <v>0</v>
      </c>
      <c r="W45" s="55">
        <f>IF(W5=(ROUNDUP(('Pamata pieņēmumi'!$D$23-0.5),0)+1),-'Finansēšanas pieņēmumi'!$D$51*$E$14,0)</f>
        <v>0</v>
      </c>
      <c r="X45" s="55">
        <f>IF(X5=(ROUNDUP(('Pamata pieņēmumi'!$D$23-0.5),0)+1),-'Finansēšanas pieņēmumi'!$D$51*$E$14,0)</f>
        <v>0</v>
      </c>
      <c r="Y45" s="55">
        <f>IF(Y5=(ROUNDUP(('Pamata pieņēmumi'!$D$23-0.5),0)+1),-'Finansēšanas pieņēmumi'!$D$51*$E$14,0)</f>
        <v>0</v>
      </c>
      <c r="Z45" s="55">
        <f>IF(Z5=(ROUNDUP(('Pamata pieņēmumi'!$D$23-0.5),0)+1),-'Finansēšanas pieņēmumi'!$D$51*$E$14,0)</f>
        <v>0</v>
      </c>
      <c r="AA45" s="55">
        <f>IF(AA5=(ROUNDUP(('Pamata pieņēmumi'!$D$23-0.5),0)+1),-'Finansēšanas pieņēmumi'!$D$51*$E$14,0)</f>
        <v>0</v>
      </c>
      <c r="AB45" s="55">
        <f>IF(AB5=(ROUNDUP(('Pamata pieņēmumi'!$D$23-0.5),0)+1),-'Finansēšanas pieņēmumi'!$D$51*$E$14,0)</f>
        <v>0</v>
      </c>
      <c r="AC45" s="55">
        <f>IF(AC5=(ROUNDUP(('Pamata pieņēmumi'!$D$23-0.5),0)+1),-'Finansēšanas pieņēmumi'!$D$51*$E$14,0)</f>
        <v>0</v>
      </c>
      <c r="AD45" s="55">
        <f>IF(AD5=(ROUNDUP(('Pamata pieņēmumi'!$D$23-0.5),0)+1),-'Finansēšanas pieņēmumi'!$D$51*$E$14,0)</f>
        <v>0</v>
      </c>
      <c r="AE45" s="55">
        <f>IF(AE5=(ROUNDUP(('Pamata pieņēmumi'!$D$23-0.5),0)+1),-'Finansēšanas pieņēmumi'!$D$51*$E$14,0)</f>
        <v>0</v>
      </c>
      <c r="AF45" s="55">
        <f>IF(AF5=(ROUNDUP(('Pamata pieņēmumi'!$D$23-0.5),0)+1),-'Finansēšanas pieņēmumi'!$D$51*$E$14,0)</f>
        <v>0</v>
      </c>
      <c r="AG45" s="55">
        <f>IF(AG5=(ROUNDUP(('Pamata pieņēmumi'!$D$23-0.5),0)+1),-'Finansēšanas pieņēmumi'!$D$51*$E$14,0)</f>
        <v>0</v>
      </c>
      <c r="AH45" s="55">
        <f>IF(AH5=(ROUNDUP(('Pamata pieņēmumi'!$D$23-0.5),0)+1),-'Finansēšanas pieņēmumi'!$D$51*$E$14,0)</f>
        <v>0</v>
      </c>
      <c r="AI45" s="55">
        <f>IF(AI5=(ROUNDUP(('Pamata pieņēmumi'!$D$23-0.5),0)+1),-'Finansēšanas pieņēmumi'!$D$51*$E$14,0)</f>
        <v>0</v>
      </c>
      <c r="AJ45" s="55">
        <f>IF(AJ5=(ROUNDUP(('Pamata pieņēmumi'!$D$23-0.5),0)+1),-'Finansēšanas pieņēmumi'!$D$51*$E$14,0)</f>
        <v>0</v>
      </c>
      <c r="AK45" s="55">
        <f>IF(AK5=(ROUNDUP(('Pamata pieņēmumi'!$D$23-0.5),0)+1),-'Finansēšanas pieņēmumi'!$D$51*$E$14,0)</f>
        <v>0</v>
      </c>
      <c r="AL45" s="55">
        <f>IF(AL5=(ROUNDUP(('Pamata pieņēmumi'!$D$23-0.5),0)+1),-'Finansēšanas pieņēmumi'!$D$51*$E$14,0)</f>
        <v>0</v>
      </c>
      <c r="AM45" s="55">
        <f>IF(AM5=(ROUNDUP(('Pamata pieņēmumi'!$D$23-0.5),0)+1),-'Finansēšanas pieņēmumi'!$D$51*$E$14,0)</f>
        <v>0</v>
      </c>
      <c r="AN45" s="55">
        <f>IF(AN5=(ROUNDUP(('Pamata pieņēmumi'!$D$23-0.5),0)+1),-'Finansēšanas pieņēmumi'!$D$51*$E$14,0)</f>
        <v>0</v>
      </c>
      <c r="AO45" s="55">
        <f>IF(AO5=(ROUNDUP(('Pamata pieņēmumi'!$D$23-0.5),0)+1),-'Finansēšanas pieņēmumi'!$D$51*$E$14,0)</f>
        <v>0</v>
      </c>
      <c r="AP45" s="55">
        <f>IF(AP5=(ROUNDUP(('Pamata pieņēmumi'!$D$23-0.5),0)+1),-'Finansēšanas pieņēmumi'!$D$51*$E$14,0)</f>
        <v>0</v>
      </c>
      <c r="AQ45" s="55">
        <f>IF(AQ5=(ROUNDUP(('Pamata pieņēmumi'!$D$23-0.5),0)+1),-'Finansēšanas pieņēmumi'!$D$51*$E$14,0)</f>
        <v>0</v>
      </c>
      <c r="AR45" s="55">
        <f>IF(AR5=(ROUNDUP(('Pamata pieņēmumi'!$D$23-0.5),0)+1),-'Finansēšanas pieņēmumi'!$D$51*$E$14,0)</f>
        <v>0</v>
      </c>
      <c r="AS45" s="55">
        <f>IF(AS5=(ROUNDUP(('Pamata pieņēmumi'!$D$23-0.5),0)+1),-'Finansēšanas pieņēmumi'!$D$51*$E$14,0)</f>
        <v>0</v>
      </c>
      <c r="AT45" s="55">
        <f>IF(AT5=(ROUNDUP(('Pamata pieņēmumi'!$D$23-0.5),0)+1),-'Finansēšanas pieņēmumi'!$D$51*$E$14,0)</f>
        <v>0</v>
      </c>
      <c r="AU45" s="55">
        <f>IF(AU5=(ROUNDUP(('Pamata pieņēmumi'!$D$23-0.5),0)+1),-'Finansēšanas pieņēmumi'!$D$51*$E$14,0)</f>
        <v>0</v>
      </c>
    </row>
    <row r="46" spans="1:212" ht="20" customHeight="1" x14ac:dyDescent="0.25">
      <c r="A46" s="160"/>
      <c r="B46" s="251" t="s">
        <v>30</v>
      </c>
      <c r="C46" s="156" t="s">
        <v>4</v>
      </c>
      <c r="D46" s="51"/>
      <c r="E46" s="33"/>
      <c r="F46" s="50"/>
      <c r="G46" s="50"/>
      <c r="H46" s="51"/>
      <c r="I46" s="51"/>
      <c r="J46" s="64" t="e">
        <f>SUM(J42:J45)</f>
        <v>#VALUE!</v>
      </c>
      <c r="K46" s="64" t="e">
        <f>SUM(K42:K45)</f>
        <v>#VALUE!</v>
      </c>
      <c r="L46" s="64" t="e">
        <f>SUM(L42:L45)</f>
        <v>#VALUE!</v>
      </c>
      <c r="M46" s="64" t="e">
        <f t="shared" ref="M46:AM46" si="17">SUM(M42:M45)</f>
        <v>#VALUE!</v>
      </c>
      <c r="N46" s="64" t="e">
        <f t="shared" si="17"/>
        <v>#VALUE!</v>
      </c>
      <c r="O46" s="64" t="e">
        <f t="shared" si="17"/>
        <v>#VALUE!</v>
      </c>
      <c r="P46" s="64" t="e">
        <f t="shared" si="17"/>
        <v>#VALUE!</v>
      </c>
      <c r="Q46" s="64" t="e">
        <f t="shared" si="17"/>
        <v>#VALUE!</v>
      </c>
      <c r="R46" s="52" t="e">
        <f t="shared" si="17"/>
        <v>#VALUE!</v>
      </c>
      <c r="S46" s="52" t="e">
        <f t="shared" si="17"/>
        <v>#VALUE!</v>
      </c>
      <c r="T46" s="52" t="e">
        <f t="shared" si="17"/>
        <v>#VALUE!</v>
      </c>
      <c r="U46" s="52" t="e">
        <f t="shared" si="17"/>
        <v>#VALUE!</v>
      </c>
      <c r="V46" s="52" t="e">
        <f t="shared" si="17"/>
        <v>#VALUE!</v>
      </c>
      <c r="W46" s="52" t="e">
        <f t="shared" si="17"/>
        <v>#VALUE!</v>
      </c>
      <c r="X46" s="52" t="e">
        <f t="shared" si="17"/>
        <v>#VALUE!</v>
      </c>
      <c r="Y46" s="52" t="e">
        <f t="shared" si="17"/>
        <v>#VALUE!</v>
      </c>
      <c r="Z46" s="52" t="e">
        <f t="shared" si="17"/>
        <v>#VALUE!</v>
      </c>
      <c r="AA46" s="52" t="e">
        <f t="shared" si="17"/>
        <v>#VALUE!</v>
      </c>
      <c r="AB46" s="52" t="e">
        <f t="shared" si="17"/>
        <v>#VALUE!</v>
      </c>
      <c r="AC46" s="52" t="e">
        <f t="shared" si="17"/>
        <v>#VALUE!</v>
      </c>
      <c r="AD46" s="52" t="e">
        <f t="shared" si="17"/>
        <v>#VALUE!</v>
      </c>
      <c r="AE46" s="52" t="e">
        <f t="shared" si="17"/>
        <v>#VALUE!</v>
      </c>
      <c r="AF46" s="52" t="e">
        <f t="shared" si="17"/>
        <v>#VALUE!</v>
      </c>
      <c r="AG46" s="52" t="e">
        <f t="shared" si="17"/>
        <v>#VALUE!</v>
      </c>
      <c r="AH46" s="52" t="e">
        <f t="shared" si="17"/>
        <v>#VALUE!</v>
      </c>
      <c r="AI46" s="52" t="e">
        <f t="shared" si="17"/>
        <v>#VALUE!</v>
      </c>
      <c r="AJ46" s="52" t="e">
        <f t="shared" si="17"/>
        <v>#VALUE!</v>
      </c>
      <c r="AK46" s="52" t="e">
        <f t="shared" si="17"/>
        <v>#VALUE!</v>
      </c>
      <c r="AL46" s="52" t="e">
        <f t="shared" si="17"/>
        <v>#VALUE!</v>
      </c>
      <c r="AM46" s="52" t="e">
        <f t="shared" si="17"/>
        <v>#VALUE!</v>
      </c>
      <c r="AN46" s="52" t="e">
        <f>SUM(AN42:AN45)</f>
        <v>#VALUE!</v>
      </c>
      <c r="AO46" s="52" t="e">
        <f>SUM(AO42:AO45)</f>
        <v>#VALUE!</v>
      </c>
      <c r="AP46" s="52" t="e">
        <f t="shared" ref="AP46:AU46" si="18">SUM(AP42:AP45)</f>
        <v>#VALUE!</v>
      </c>
      <c r="AQ46" s="52" t="e">
        <f t="shared" si="18"/>
        <v>#VALUE!</v>
      </c>
      <c r="AR46" s="52" t="e">
        <f t="shared" si="18"/>
        <v>#VALUE!</v>
      </c>
      <c r="AS46" s="52" t="e">
        <f t="shared" si="18"/>
        <v>#VALUE!</v>
      </c>
      <c r="AT46" s="52" t="e">
        <f t="shared" si="18"/>
        <v>#VALUE!</v>
      </c>
      <c r="AU46" s="52" t="e">
        <f t="shared" si="18"/>
        <v>#VALUE!</v>
      </c>
    </row>
    <row r="47" spans="1:212" s="255" customFormat="1" ht="20" customHeight="1" x14ac:dyDescent="0.25">
      <c r="A47" s="253"/>
      <c r="B47" s="254" t="s">
        <v>7</v>
      </c>
      <c r="C47" s="156" t="s">
        <v>4</v>
      </c>
      <c r="D47" s="57"/>
      <c r="E47" s="56"/>
      <c r="F47" s="56"/>
      <c r="G47" s="56"/>
      <c r="H47" s="57"/>
      <c r="I47" s="57"/>
      <c r="J47" s="64" t="e">
        <f>-AVERAGE(J42,J46)*$E$38</f>
        <v>#VALUE!</v>
      </c>
      <c r="K47" s="64" t="e">
        <f t="shared" ref="K47:AU47" si="19">-AVERAGE(K42,K46)*$E$38</f>
        <v>#VALUE!</v>
      </c>
      <c r="L47" s="64" t="e">
        <f t="shared" si="19"/>
        <v>#VALUE!</v>
      </c>
      <c r="M47" s="64" t="e">
        <f t="shared" si="19"/>
        <v>#VALUE!</v>
      </c>
      <c r="N47" s="64" t="e">
        <f t="shared" si="19"/>
        <v>#VALUE!</v>
      </c>
      <c r="O47" s="64" t="e">
        <f t="shared" si="19"/>
        <v>#VALUE!</v>
      </c>
      <c r="P47" s="64" t="e">
        <f t="shared" si="19"/>
        <v>#VALUE!</v>
      </c>
      <c r="Q47" s="64" t="e">
        <f t="shared" si="19"/>
        <v>#VALUE!</v>
      </c>
      <c r="R47" s="39" t="e">
        <f t="shared" si="19"/>
        <v>#VALUE!</v>
      </c>
      <c r="S47" s="39" t="e">
        <f t="shared" si="19"/>
        <v>#VALUE!</v>
      </c>
      <c r="T47" s="39" t="e">
        <f t="shared" si="19"/>
        <v>#VALUE!</v>
      </c>
      <c r="U47" s="39" t="e">
        <f t="shared" si="19"/>
        <v>#VALUE!</v>
      </c>
      <c r="V47" s="39" t="e">
        <f t="shared" si="19"/>
        <v>#VALUE!</v>
      </c>
      <c r="W47" s="39" t="e">
        <f t="shared" si="19"/>
        <v>#VALUE!</v>
      </c>
      <c r="X47" s="39" t="e">
        <f t="shared" si="19"/>
        <v>#VALUE!</v>
      </c>
      <c r="Y47" s="39" t="e">
        <f t="shared" si="19"/>
        <v>#VALUE!</v>
      </c>
      <c r="Z47" s="39" t="e">
        <f t="shared" si="19"/>
        <v>#VALUE!</v>
      </c>
      <c r="AA47" s="39" t="e">
        <f t="shared" si="19"/>
        <v>#VALUE!</v>
      </c>
      <c r="AB47" s="39" t="e">
        <f t="shared" si="19"/>
        <v>#VALUE!</v>
      </c>
      <c r="AC47" s="39" t="e">
        <f t="shared" si="19"/>
        <v>#VALUE!</v>
      </c>
      <c r="AD47" s="39" t="e">
        <f t="shared" si="19"/>
        <v>#VALUE!</v>
      </c>
      <c r="AE47" s="39" t="e">
        <f t="shared" si="19"/>
        <v>#VALUE!</v>
      </c>
      <c r="AF47" s="39" t="e">
        <f t="shared" si="19"/>
        <v>#VALUE!</v>
      </c>
      <c r="AG47" s="39" t="e">
        <f t="shared" si="19"/>
        <v>#VALUE!</v>
      </c>
      <c r="AH47" s="39" t="e">
        <f t="shared" si="19"/>
        <v>#VALUE!</v>
      </c>
      <c r="AI47" s="39" t="e">
        <f t="shared" si="19"/>
        <v>#VALUE!</v>
      </c>
      <c r="AJ47" s="39" t="e">
        <f t="shared" si="19"/>
        <v>#VALUE!</v>
      </c>
      <c r="AK47" s="39" t="e">
        <f t="shared" si="19"/>
        <v>#VALUE!</v>
      </c>
      <c r="AL47" s="39" t="e">
        <f t="shared" si="19"/>
        <v>#VALUE!</v>
      </c>
      <c r="AM47" s="39" t="e">
        <f t="shared" si="19"/>
        <v>#VALUE!</v>
      </c>
      <c r="AN47" s="39" t="e">
        <f t="shared" si="19"/>
        <v>#VALUE!</v>
      </c>
      <c r="AO47" s="39" t="e">
        <f t="shared" si="19"/>
        <v>#VALUE!</v>
      </c>
      <c r="AP47" s="39" t="e">
        <f t="shared" si="19"/>
        <v>#VALUE!</v>
      </c>
      <c r="AQ47" s="39" t="e">
        <f t="shared" si="19"/>
        <v>#VALUE!</v>
      </c>
      <c r="AR47" s="39" t="e">
        <f t="shared" si="19"/>
        <v>#VALUE!</v>
      </c>
      <c r="AS47" s="39" t="e">
        <f t="shared" si="19"/>
        <v>#VALUE!</v>
      </c>
      <c r="AT47" s="39" t="e">
        <f t="shared" si="19"/>
        <v>#VALUE!</v>
      </c>
      <c r="AU47" s="39" t="e">
        <f t="shared" si="19"/>
        <v>#VALUE!</v>
      </c>
    </row>
    <row r="48" spans="1:212" s="255" customFormat="1" ht="20" customHeight="1" x14ac:dyDescent="0.25">
      <c r="A48" s="253"/>
      <c r="B48" s="254"/>
      <c r="C48" s="156"/>
      <c r="D48" s="57"/>
      <c r="E48" s="56"/>
      <c r="F48" s="56"/>
      <c r="G48" s="56"/>
      <c r="H48" s="57"/>
      <c r="I48" s="57"/>
      <c r="J48" s="64"/>
      <c r="K48" s="64"/>
      <c r="L48" s="64"/>
      <c r="M48" s="64"/>
      <c r="N48" s="64"/>
      <c r="O48" s="64"/>
      <c r="P48" s="64"/>
      <c r="Q48" s="64"/>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row>
    <row r="49" spans="1:212" s="247" customFormat="1" ht="20" customHeight="1" x14ac:dyDescent="0.25">
      <c r="A49" s="43"/>
      <c r="B49" s="244" t="s">
        <v>168</v>
      </c>
      <c r="C49" s="245"/>
      <c r="D49" s="246"/>
      <c r="E49" s="246"/>
      <c r="F49" s="246"/>
      <c r="G49" s="246"/>
      <c r="H49" s="246"/>
      <c r="I49" s="246"/>
      <c r="J49" s="58">
        <f>IF($F$54=TRUE,(IF(J5&lt;=(ROUNDUP('Pamata pieņēmumi'!$D$23,0)+$E$53),(IF(J5&lt;=ROUNDUP('Pamata pieņēmumi'!$D$23,0)+$E$55,IF(ROUNDUP('Pamata pieņēmumi'!$D$23,0)+$E$55=Finansējums!J5,(Finansējums!J5-'Pamata pieņēmumi'!$D$23-$E$55),0),IF(J5=($E$53+ROUNDUP('Pamata pieņēmumi'!$D$23,0)),(1-(ROUNDUP('Pamata pieņēmumi'!$D$23,0)-'Pamata pieņēmumi'!$D$23)),1))),0)),(IF(J5&lt;=($E$53+ROUNDUP('Pamata pieņēmumi'!$D$23,0)),IF(Finansējums!J5&lt;=ROUNDUP('Pamata pieņēmumi'!$D$23,0),IF(Finansējums!J5=ROUNDUP('Pamata pieņēmumi'!$D$23,0),J5-'Pamata pieņēmumi'!$D$23,0),IF(J5=($E$53+ROUNDUP('Pamata pieņēmumi'!$D$23,0)),(1-(ROUNDUP('Pamata pieņēmumi'!$D$23,0)-'Pamata pieņēmumi'!$D$23)),1)),0)))</f>
        <v>0</v>
      </c>
      <c r="K49" s="58">
        <f>IF($F$54=TRUE,(IF(K5&lt;=(ROUNDUP('Pamata pieņēmumi'!$D$23,0)+$E$53),(IF(K5&lt;=ROUNDUP('Pamata pieņēmumi'!$D$23,0)+$E$55,IF(ROUNDUP('Pamata pieņēmumi'!$D$23,0)+$E$55=Finansējums!K5,(Finansējums!K5-'Pamata pieņēmumi'!$D$23-$E$55),0),IF(K5=($E$53+ROUNDUP('Pamata pieņēmumi'!$D$23,0)),(1-(ROUNDUP('Pamata pieņēmumi'!$D$23,0)-'Pamata pieņēmumi'!$D$23)),1))),0)),(IF(K5&lt;=($E$53+ROUNDUP('Pamata pieņēmumi'!$D$23,0)),IF(Finansējums!K5&lt;=ROUNDUP('Pamata pieņēmumi'!$D$23,0),IF(Finansējums!K5=ROUNDUP('Pamata pieņēmumi'!$D$23,0),K5-'Pamata pieņēmumi'!$D$23,0),IF(K5=($E$53+ROUNDUP('Pamata pieņēmumi'!$D$23,0)),(1-(ROUNDUP('Pamata pieņēmumi'!$D$23,0)-'Pamata pieņēmumi'!$D$23)),1)),0)))</f>
        <v>0</v>
      </c>
      <c r="L49" s="58">
        <f>IF($F$54=TRUE,(IF(L5&lt;=(ROUNDUP('Pamata pieņēmumi'!$D$23,0)+$E$53),(IF(L5&lt;=ROUNDUP('Pamata pieņēmumi'!$D$23,0)+$E$55,IF(ROUNDUP('Pamata pieņēmumi'!$D$23,0)+$E$55=Finansējums!L5,(Finansējums!L5-'Pamata pieņēmumi'!$D$23-$E$55),0),IF(L5=($E$53+ROUNDUP('Pamata pieņēmumi'!$D$23,0)),(1-(ROUNDUP('Pamata pieņēmumi'!$D$23,0)-'Pamata pieņēmumi'!$D$23)),1))),0)),(IF(L5&lt;=($E$53+ROUNDUP('Pamata pieņēmumi'!$D$23,0)),IF(Finansējums!L5&lt;=ROUNDUP('Pamata pieņēmumi'!$D$23,0),IF(Finansējums!L5=ROUNDUP('Pamata pieņēmumi'!$D$23,0),L5-'Pamata pieņēmumi'!$D$23,0),IF(L5=($E$53+ROUNDUP('Pamata pieņēmumi'!$D$23,0)),(1-(ROUNDUP('Pamata pieņēmumi'!$D$23,0)-'Pamata pieņēmumi'!$D$23)),1)),0)))</f>
        <v>0</v>
      </c>
      <c r="M49" s="58">
        <f>IF($F$54=TRUE,(IF(M5&lt;=(ROUNDUP('Pamata pieņēmumi'!$D$23,0)+$E$53),(IF(M5&lt;=ROUNDUP('Pamata pieņēmumi'!$D$23,0)+$E$55,IF(ROUNDUP('Pamata pieņēmumi'!$D$23,0)+$E$55=Finansējums!M5,(Finansējums!M5-'Pamata pieņēmumi'!$D$23-$E$55),0),IF(M5=($E$53+ROUNDUP('Pamata pieņēmumi'!$D$23,0)),(1-(ROUNDUP('Pamata pieņēmumi'!$D$23,0)-'Pamata pieņēmumi'!$D$23)),1))),0)),(IF(M5&lt;=($E$53+ROUNDUP('Pamata pieņēmumi'!$D$23,0)),IF(Finansējums!M5&lt;=ROUNDUP('Pamata pieņēmumi'!$D$23,0),IF(Finansējums!M5=ROUNDUP('Pamata pieņēmumi'!$D$23,0),M5-'Pamata pieņēmumi'!$D$23,0),IF(M5=($E$53+ROUNDUP('Pamata pieņēmumi'!$D$23,0)),(1-(ROUNDUP('Pamata pieņēmumi'!$D$23,0)-'Pamata pieņēmumi'!$D$23)),1)),0)))</f>
        <v>0</v>
      </c>
      <c r="N49" s="58">
        <f>IF($F$54=TRUE,(IF(N5&lt;=(ROUNDUP('Pamata pieņēmumi'!$D$23,0)+$E$53),(IF(N5&lt;=ROUNDUP('Pamata pieņēmumi'!$D$23,0)+$E$55,IF(ROUNDUP('Pamata pieņēmumi'!$D$23,0)+$E$55=Finansējums!N5,(Finansējums!N5-'Pamata pieņēmumi'!$D$23-$E$55),0),IF(N5=($E$53+ROUNDUP('Pamata pieņēmumi'!$D$23,0)),(1-(ROUNDUP('Pamata pieņēmumi'!$D$23,0)-'Pamata pieņēmumi'!$D$23)),1))),0)),(IF(N5&lt;=($E$53+ROUNDUP('Pamata pieņēmumi'!$D$23,0)),IF(Finansējums!N5&lt;=ROUNDUP('Pamata pieņēmumi'!$D$23,0),IF(Finansējums!N5=ROUNDUP('Pamata pieņēmumi'!$D$23,0),N5-'Pamata pieņēmumi'!$D$23,0),IF(N5=($E$53+ROUNDUP('Pamata pieņēmumi'!$D$23,0)),(1-(ROUNDUP('Pamata pieņēmumi'!$D$23,0)-'Pamata pieņēmumi'!$D$23)),1)),0)))</f>
        <v>0</v>
      </c>
      <c r="O49" s="58">
        <f>IF($F$54=TRUE,(IF(O5&lt;=(ROUNDUP('Pamata pieņēmumi'!$D$23,0)+$E$53),(IF(O5&lt;=ROUNDUP('Pamata pieņēmumi'!$D$23,0)+$E$55,IF(ROUNDUP('Pamata pieņēmumi'!$D$23,0)+$E$55=Finansējums!O5,(Finansējums!O5-'Pamata pieņēmumi'!$D$23-$E$55),0),IF(O5=($E$53+ROUNDUP('Pamata pieņēmumi'!$D$23,0)),(1-(ROUNDUP('Pamata pieņēmumi'!$D$23,0)-'Pamata pieņēmumi'!$D$23)),1))),0)),(IF(O5&lt;=($E$53+ROUNDUP('Pamata pieņēmumi'!$D$23,0)),IF(Finansējums!O5&lt;=ROUNDUP('Pamata pieņēmumi'!$D$23,0),IF(Finansējums!O5=ROUNDUP('Pamata pieņēmumi'!$D$23,0),O5-'Pamata pieņēmumi'!$D$23,0),IF(O5=($E$53+ROUNDUP('Pamata pieņēmumi'!$D$23,0)),(1-(ROUNDUP('Pamata pieņēmumi'!$D$23,0)-'Pamata pieņēmumi'!$D$23)),1)),0)))</f>
        <v>0</v>
      </c>
      <c r="P49" s="58">
        <f>IF($F$54=TRUE,(IF(P5&lt;=(ROUNDUP('Pamata pieņēmumi'!$D$23,0)+$E$53),(IF(P5&lt;=ROUNDUP('Pamata pieņēmumi'!$D$23,0)+$E$55,IF(ROUNDUP('Pamata pieņēmumi'!$D$23,0)+$E$55=Finansējums!P5,(Finansējums!P5-'Pamata pieņēmumi'!$D$23-$E$55),0),IF(P5=($E$53+ROUNDUP('Pamata pieņēmumi'!$D$23,0)),(1-(ROUNDUP('Pamata pieņēmumi'!$D$23,0)-'Pamata pieņēmumi'!$D$23)),1))),0)),(IF(P5&lt;=($E$53+ROUNDUP('Pamata pieņēmumi'!$D$23,0)),IF(Finansējums!P5&lt;=ROUNDUP('Pamata pieņēmumi'!$D$23,0),IF(Finansējums!P5=ROUNDUP('Pamata pieņēmumi'!$D$23,0),P5-'Pamata pieņēmumi'!$D$23,0),IF(P5=($E$53+ROUNDUP('Pamata pieņēmumi'!$D$23,0)),(1-(ROUNDUP('Pamata pieņēmumi'!$D$23,0)-'Pamata pieņēmumi'!$D$23)),1)),0)))</f>
        <v>0</v>
      </c>
      <c r="Q49" s="58">
        <f>IF($F$54=TRUE,(IF(Q5&lt;=(ROUNDUP('Pamata pieņēmumi'!$D$23,0)+$E$53),(IF(Q5&lt;=ROUNDUP('Pamata pieņēmumi'!$D$23,0)+$E$55,IF(ROUNDUP('Pamata pieņēmumi'!$D$23,0)+$E$55=Finansējums!Q5,(Finansējums!Q5-'Pamata pieņēmumi'!$D$23-$E$55),0),IF(Q5=($E$53+ROUNDUP('Pamata pieņēmumi'!$D$23,0)),(1-(ROUNDUP('Pamata pieņēmumi'!$D$23,0)-'Pamata pieņēmumi'!$D$23)),1))),0)),(IF(Q5&lt;=($E$53+ROUNDUP('Pamata pieņēmumi'!$D$23,0)),IF(Finansējums!Q5&lt;=ROUNDUP('Pamata pieņēmumi'!$D$23,0),IF(Finansējums!Q5=ROUNDUP('Pamata pieņēmumi'!$D$23,0),Q5-'Pamata pieņēmumi'!$D$23,0),IF(Q5=($E$53+ROUNDUP('Pamata pieņēmumi'!$D$23,0)),(1-(ROUNDUP('Pamata pieņēmumi'!$D$23,0)-'Pamata pieņēmumi'!$D$23)),1)),0)))</f>
        <v>0</v>
      </c>
      <c r="R49" s="58">
        <f>IF($F$54=TRUE,(IF(R5&lt;=(ROUNDUP('Pamata pieņēmumi'!$D$23,0)+$E$53),(IF(R5&lt;=ROUNDUP('Pamata pieņēmumi'!$D$23,0)+$E$55,IF(ROUNDUP('Pamata pieņēmumi'!$D$23,0)+$E$55=Finansējums!R5,(Finansējums!R5-'Pamata pieņēmumi'!$D$23-$E$55),0),IF(R5=($E$53+ROUNDUP('Pamata pieņēmumi'!$D$23,0)),(1-(ROUNDUP('Pamata pieņēmumi'!$D$23,0)-'Pamata pieņēmumi'!$D$23)),1))),0)),(IF(R5&lt;=($E$53+ROUNDUP('Pamata pieņēmumi'!$D$23,0)),IF(Finansējums!R5&lt;=ROUNDUP('Pamata pieņēmumi'!$D$23,0),IF(Finansējums!R5=ROUNDUP('Pamata pieņēmumi'!$D$23,0),R5-'Pamata pieņēmumi'!$D$23,0),IF(R5=($E$53+ROUNDUP('Pamata pieņēmumi'!$D$23,0)),(1-(ROUNDUP('Pamata pieņēmumi'!$D$23,0)-'Pamata pieņēmumi'!$D$23)),1)),0)))</f>
        <v>0</v>
      </c>
      <c r="S49" s="58">
        <f>IF($F$54=TRUE,(IF(S5&lt;=(ROUNDUP('Pamata pieņēmumi'!$D$23,0)+$E$53),(IF(S5&lt;=ROUNDUP('Pamata pieņēmumi'!$D$23,0)+$E$55,IF(ROUNDUP('Pamata pieņēmumi'!$D$23,0)+$E$55=Finansējums!S5,(Finansējums!S5-'Pamata pieņēmumi'!$D$23-$E$55),0),IF(S5=($E$53+ROUNDUP('Pamata pieņēmumi'!$D$23,0)),(1-(ROUNDUP('Pamata pieņēmumi'!$D$23,0)-'Pamata pieņēmumi'!$D$23)),1))),0)),(IF(S5&lt;=($E$53+ROUNDUP('Pamata pieņēmumi'!$D$23,0)),IF(Finansējums!S5&lt;=ROUNDUP('Pamata pieņēmumi'!$D$23,0),IF(Finansējums!S5=ROUNDUP('Pamata pieņēmumi'!$D$23,0),S5-'Pamata pieņēmumi'!$D$23,0),IF(S5=($E$53+ROUNDUP('Pamata pieņēmumi'!$D$23,0)),(1-(ROUNDUP('Pamata pieņēmumi'!$D$23,0)-'Pamata pieņēmumi'!$D$23)),1)),0)))</f>
        <v>0</v>
      </c>
      <c r="T49" s="58">
        <f>IF($F$54=TRUE,(IF(T5&lt;=(ROUNDUP('Pamata pieņēmumi'!$D$23,0)+$E$53),(IF(T5&lt;=ROUNDUP('Pamata pieņēmumi'!$D$23,0)+$E$55,IF(ROUNDUP('Pamata pieņēmumi'!$D$23,0)+$E$55=Finansējums!T5,(Finansējums!T5-'Pamata pieņēmumi'!$D$23-$E$55),0),IF(T5=($E$53+ROUNDUP('Pamata pieņēmumi'!$D$23,0)),(1-(ROUNDUP('Pamata pieņēmumi'!$D$23,0)-'Pamata pieņēmumi'!$D$23)),1))),0)),(IF(T5&lt;=($E$53+ROUNDUP('Pamata pieņēmumi'!$D$23,0)),IF(Finansējums!T5&lt;=ROUNDUP('Pamata pieņēmumi'!$D$23,0),IF(Finansējums!T5=ROUNDUP('Pamata pieņēmumi'!$D$23,0),T5-'Pamata pieņēmumi'!$D$23,0),IF(T5=($E$53+ROUNDUP('Pamata pieņēmumi'!$D$23,0)),(1-(ROUNDUP('Pamata pieņēmumi'!$D$23,0)-'Pamata pieņēmumi'!$D$23)),1)),0)))</f>
        <v>0</v>
      </c>
      <c r="U49" s="58">
        <f>IF($F$54=TRUE,(IF(U5&lt;=(ROUNDUP('Pamata pieņēmumi'!$D$23,0)+$E$53),(IF(U5&lt;=ROUNDUP('Pamata pieņēmumi'!$D$23,0)+$E$55,IF(ROUNDUP('Pamata pieņēmumi'!$D$23,0)+$E$55=Finansējums!U5,(Finansējums!U5-'Pamata pieņēmumi'!$D$23-$E$55),0),IF(U5=($E$53+ROUNDUP('Pamata pieņēmumi'!$D$23,0)),(1-(ROUNDUP('Pamata pieņēmumi'!$D$23,0)-'Pamata pieņēmumi'!$D$23)),1))),0)),(IF(U5&lt;=($E$53+ROUNDUP('Pamata pieņēmumi'!$D$23,0)),IF(Finansējums!U5&lt;=ROUNDUP('Pamata pieņēmumi'!$D$23,0),IF(Finansējums!U5=ROUNDUP('Pamata pieņēmumi'!$D$23,0),U5-'Pamata pieņēmumi'!$D$23,0),IF(U5=($E$53+ROUNDUP('Pamata pieņēmumi'!$D$23,0)),(1-(ROUNDUP('Pamata pieņēmumi'!$D$23,0)-'Pamata pieņēmumi'!$D$23)),1)),0)))</f>
        <v>0</v>
      </c>
      <c r="V49" s="58">
        <f>IF($F$54=TRUE,(IF(V5&lt;=(ROUNDUP('Pamata pieņēmumi'!$D$23,0)+$E$53),(IF(V5&lt;=ROUNDUP('Pamata pieņēmumi'!$D$23,0)+$E$55,IF(ROUNDUP('Pamata pieņēmumi'!$D$23,0)+$E$55=Finansējums!V5,(Finansējums!V5-'Pamata pieņēmumi'!$D$23-$E$55),0),IF(V5=($E$53+ROUNDUP('Pamata pieņēmumi'!$D$23,0)),(1-(ROUNDUP('Pamata pieņēmumi'!$D$23,0)-'Pamata pieņēmumi'!$D$23)),1))),0)),(IF(V5&lt;=($E$53+ROUNDUP('Pamata pieņēmumi'!$D$23,0)),IF(Finansējums!V5&lt;=ROUNDUP('Pamata pieņēmumi'!$D$23,0),IF(Finansējums!V5=ROUNDUP('Pamata pieņēmumi'!$D$23,0),V5-'Pamata pieņēmumi'!$D$23,0),IF(V5=($E$53+ROUNDUP('Pamata pieņēmumi'!$D$23,0)),(1-(ROUNDUP('Pamata pieņēmumi'!$D$23,0)-'Pamata pieņēmumi'!$D$23)),1)),0)))</f>
        <v>0</v>
      </c>
      <c r="W49" s="58">
        <f>IF($F$54=TRUE,(IF(W5&lt;=(ROUNDUP('Pamata pieņēmumi'!$D$23,0)+$E$53),(IF(W5&lt;=ROUNDUP('Pamata pieņēmumi'!$D$23,0)+$E$55,IF(ROUNDUP('Pamata pieņēmumi'!$D$23,0)+$E$55=Finansējums!W5,(Finansējums!W5-'Pamata pieņēmumi'!$D$23-$E$55),0),IF(W5=($E$53+ROUNDUP('Pamata pieņēmumi'!$D$23,0)),(1-(ROUNDUP('Pamata pieņēmumi'!$D$23,0)-'Pamata pieņēmumi'!$D$23)),1))),0)),(IF(W5&lt;=($E$53+ROUNDUP('Pamata pieņēmumi'!$D$23,0)),IF(Finansējums!W5&lt;=ROUNDUP('Pamata pieņēmumi'!$D$23,0),IF(Finansējums!W5=ROUNDUP('Pamata pieņēmumi'!$D$23,0),W5-'Pamata pieņēmumi'!$D$23,0),IF(W5=($E$53+ROUNDUP('Pamata pieņēmumi'!$D$23,0)),(1-(ROUNDUP('Pamata pieņēmumi'!$D$23,0)-'Pamata pieņēmumi'!$D$23)),1)),0)))</f>
        <v>0</v>
      </c>
      <c r="X49" s="58">
        <f>IF($F$54=TRUE,(IF(X5&lt;=(ROUNDUP('Pamata pieņēmumi'!$D$23,0)+$E$53),(IF(X5&lt;=ROUNDUP('Pamata pieņēmumi'!$D$23,0)+$E$55,IF(ROUNDUP('Pamata pieņēmumi'!$D$23,0)+$E$55=Finansējums!X5,(Finansējums!X5-'Pamata pieņēmumi'!$D$23-$E$55),0),IF(X5=($E$53+ROUNDUP('Pamata pieņēmumi'!$D$23,0)),(1-(ROUNDUP('Pamata pieņēmumi'!$D$23,0)-'Pamata pieņēmumi'!$D$23)),1))),0)),(IF(X5&lt;=($E$53+ROUNDUP('Pamata pieņēmumi'!$D$23,0)),IF(Finansējums!X5&lt;=ROUNDUP('Pamata pieņēmumi'!$D$23,0),IF(Finansējums!X5=ROUNDUP('Pamata pieņēmumi'!$D$23,0),X5-'Pamata pieņēmumi'!$D$23,0),IF(X5=($E$53+ROUNDUP('Pamata pieņēmumi'!$D$23,0)),(1-(ROUNDUP('Pamata pieņēmumi'!$D$23,0)-'Pamata pieņēmumi'!$D$23)),1)),0)))</f>
        <v>0</v>
      </c>
      <c r="Y49" s="58">
        <f>IF($F$54=TRUE,(IF(Y5&lt;=(ROUNDUP('Pamata pieņēmumi'!$D$23,0)+$E$53),(IF(Y5&lt;=ROUNDUP('Pamata pieņēmumi'!$D$23,0)+$E$55,IF(ROUNDUP('Pamata pieņēmumi'!$D$23,0)+$E$55=Finansējums!Y5,(Finansējums!Y5-'Pamata pieņēmumi'!$D$23-$E$55),0),IF(Y5=($E$53+ROUNDUP('Pamata pieņēmumi'!$D$23,0)),(1-(ROUNDUP('Pamata pieņēmumi'!$D$23,0)-'Pamata pieņēmumi'!$D$23)),1))),0)),(IF(Y5&lt;=($E$53+ROUNDUP('Pamata pieņēmumi'!$D$23,0)),IF(Finansējums!Y5&lt;=ROUNDUP('Pamata pieņēmumi'!$D$23,0),IF(Finansējums!Y5=ROUNDUP('Pamata pieņēmumi'!$D$23,0),Y5-'Pamata pieņēmumi'!$D$23,0),IF(Y5=($E$53+ROUNDUP('Pamata pieņēmumi'!$D$23,0)),(1-(ROUNDUP('Pamata pieņēmumi'!$D$23,0)-'Pamata pieņēmumi'!$D$23)),1)),0)))</f>
        <v>0</v>
      </c>
      <c r="Z49" s="58">
        <f>IF($F$54=TRUE,(IF(Z5&lt;=(ROUNDUP('Pamata pieņēmumi'!$D$23,0)+$E$53),(IF(Z5&lt;=ROUNDUP('Pamata pieņēmumi'!$D$23,0)+$E$55,IF(ROUNDUP('Pamata pieņēmumi'!$D$23,0)+$E$55=Finansējums!Z5,(Finansējums!Z5-'Pamata pieņēmumi'!$D$23-$E$55),0),IF(Z5=($E$53+ROUNDUP('Pamata pieņēmumi'!$D$23,0)),(1-(ROUNDUP('Pamata pieņēmumi'!$D$23,0)-'Pamata pieņēmumi'!$D$23)),1))),0)),(IF(Z5&lt;=($E$53+ROUNDUP('Pamata pieņēmumi'!$D$23,0)),IF(Finansējums!Z5&lt;=ROUNDUP('Pamata pieņēmumi'!$D$23,0),IF(Finansējums!Z5=ROUNDUP('Pamata pieņēmumi'!$D$23,0),Z5-'Pamata pieņēmumi'!$D$23,0),IF(Z5=($E$53+ROUNDUP('Pamata pieņēmumi'!$D$23,0)),(1-(ROUNDUP('Pamata pieņēmumi'!$D$23,0)-'Pamata pieņēmumi'!$D$23)),1)),0)))</f>
        <v>0</v>
      </c>
      <c r="AA49" s="58">
        <f>IF($F$54=TRUE,(IF(AA5&lt;=(ROUNDUP('Pamata pieņēmumi'!$D$23,0)+$E$53),(IF(AA5&lt;=ROUNDUP('Pamata pieņēmumi'!$D$23,0)+$E$55,IF(ROUNDUP('Pamata pieņēmumi'!$D$23,0)+$E$55=Finansējums!AA5,(Finansējums!AA5-'Pamata pieņēmumi'!$D$23-$E$55),0),IF(AA5=($E$53+ROUNDUP('Pamata pieņēmumi'!$D$23,0)),(1-(ROUNDUP('Pamata pieņēmumi'!$D$23,0)-'Pamata pieņēmumi'!$D$23)),1))),0)),(IF(AA5&lt;=($E$53+ROUNDUP('Pamata pieņēmumi'!$D$23,0)),IF(Finansējums!AA5&lt;=ROUNDUP('Pamata pieņēmumi'!$D$23,0),IF(Finansējums!AA5=ROUNDUP('Pamata pieņēmumi'!$D$23,0),AA5-'Pamata pieņēmumi'!$D$23,0),IF(AA5=($E$53+ROUNDUP('Pamata pieņēmumi'!$D$23,0)),(1-(ROUNDUP('Pamata pieņēmumi'!$D$23,0)-'Pamata pieņēmumi'!$D$23)),1)),0)))</f>
        <v>0</v>
      </c>
      <c r="AB49" s="58">
        <f>IF($F$54=TRUE,(IF(AB5&lt;=(ROUNDUP('Pamata pieņēmumi'!$D$23,0)+$E$53),(IF(AB5&lt;=ROUNDUP('Pamata pieņēmumi'!$D$23,0)+$E$55,IF(ROUNDUP('Pamata pieņēmumi'!$D$23,0)+$E$55=Finansējums!AB5,(Finansējums!AB5-'Pamata pieņēmumi'!$D$23-$E$55),0),IF(AB5=($E$53+ROUNDUP('Pamata pieņēmumi'!$D$23,0)),(1-(ROUNDUP('Pamata pieņēmumi'!$D$23,0)-'Pamata pieņēmumi'!$D$23)),1))),0)),(IF(AB5&lt;=($E$53+ROUNDUP('Pamata pieņēmumi'!$D$23,0)),IF(Finansējums!AB5&lt;=ROUNDUP('Pamata pieņēmumi'!$D$23,0),IF(Finansējums!AB5=ROUNDUP('Pamata pieņēmumi'!$D$23,0),AB5-'Pamata pieņēmumi'!$D$23,0),IF(AB5=($E$53+ROUNDUP('Pamata pieņēmumi'!$D$23,0)),(1-(ROUNDUP('Pamata pieņēmumi'!$D$23,0)-'Pamata pieņēmumi'!$D$23)),1)),0)))</f>
        <v>0</v>
      </c>
      <c r="AC49" s="58">
        <f>IF($F$54=TRUE,(IF(AC5&lt;=(ROUNDUP('Pamata pieņēmumi'!$D$23,0)+$E$53),(IF(AC5&lt;=ROUNDUP('Pamata pieņēmumi'!$D$23,0)+$E$55,IF(ROUNDUP('Pamata pieņēmumi'!$D$23,0)+$E$55=Finansējums!AC5,(Finansējums!AC5-'Pamata pieņēmumi'!$D$23-$E$55),0),IF(AC5=($E$53+ROUNDUP('Pamata pieņēmumi'!$D$23,0)),(1-(ROUNDUP('Pamata pieņēmumi'!$D$23,0)-'Pamata pieņēmumi'!$D$23)),1))),0)),(IF(AC5&lt;=($E$53+ROUNDUP('Pamata pieņēmumi'!$D$23,0)),IF(Finansējums!AC5&lt;=ROUNDUP('Pamata pieņēmumi'!$D$23,0),IF(Finansējums!AC5=ROUNDUP('Pamata pieņēmumi'!$D$23,0),AC5-'Pamata pieņēmumi'!$D$23,0),IF(AC5=($E$53+ROUNDUP('Pamata pieņēmumi'!$D$23,0)),(1-(ROUNDUP('Pamata pieņēmumi'!$D$23,0)-'Pamata pieņēmumi'!$D$23)),1)),0)))</f>
        <v>0</v>
      </c>
      <c r="AD49" s="58">
        <f>IF($F$54=TRUE,(IF(AD5&lt;=(ROUNDUP('Pamata pieņēmumi'!$D$23,0)+$E$53),(IF(AD5&lt;=ROUNDUP('Pamata pieņēmumi'!$D$23,0)+$E$55,IF(ROUNDUP('Pamata pieņēmumi'!$D$23,0)+$E$55=Finansējums!AD5,(Finansējums!AD5-'Pamata pieņēmumi'!$D$23-$E$55),0),IF(AD5=($E$53+ROUNDUP('Pamata pieņēmumi'!$D$23,0)),(1-(ROUNDUP('Pamata pieņēmumi'!$D$23,0)-'Pamata pieņēmumi'!$D$23)),1))),0)),(IF(AD5&lt;=($E$53+ROUNDUP('Pamata pieņēmumi'!$D$23,0)),IF(Finansējums!AD5&lt;=ROUNDUP('Pamata pieņēmumi'!$D$23,0),IF(Finansējums!AD5=ROUNDUP('Pamata pieņēmumi'!$D$23,0),AD5-'Pamata pieņēmumi'!$D$23,0),IF(AD5=($E$53+ROUNDUP('Pamata pieņēmumi'!$D$23,0)),(1-(ROUNDUP('Pamata pieņēmumi'!$D$23,0)-'Pamata pieņēmumi'!$D$23)),1)),0)))</f>
        <v>0</v>
      </c>
      <c r="AE49" s="58">
        <f>IF($F$54=TRUE,(IF(AE5&lt;=(ROUNDUP('Pamata pieņēmumi'!$D$23,0)+$E$53),(IF(AE5&lt;=ROUNDUP('Pamata pieņēmumi'!$D$23,0)+$E$55,IF(ROUNDUP('Pamata pieņēmumi'!$D$23,0)+$E$55=Finansējums!AE5,(Finansējums!AE5-'Pamata pieņēmumi'!$D$23-$E$55),0),IF(AE5=($E$53+ROUNDUP('Pamata pieņēmumi'!$D$23,0)),(1-(ROUNDUP('Pamata pieņēmumi'!$D$23,0)-'Pamata pieņēmumi'!$D$23)),1))),0)),(IF(AE5&lt;=($E$53+ROUNDUP('Pamata pieņēmumi'!$D$23,0)),IF(Finansējums!AE5&lt;=ROUNDUP('Pamata pieņēmumi'!$D$23,0),IF(Finansējums!AE5=ROUNDUP('Pamata pieņēmumi'!$D$23,0),AE5-'Pamata pieņēmumi'!$D$23,0),IF(AE5=($E$53+ROUNDUP('Pamata pieņēmumi'!$D$23,0)),(1-(ROUNDUP('Pamata pieņēmumi'!$D$23,0)-'Pamata pieņēmumi'!$D$23)),1)),0)))</f>
        <v>0</v>
      </c>
      <c r="AF49" s="58">
        <f>IF($F$54=TRUE,(IF(AF5&lt;=(ROUNDUP('Pamata pieņēmumi'!$D$23,0)+$E$53),(IF(AF5&lt;=ROUNDUP('Pamata pieņēmumi'!$D$23,0)+$E$55,IF(ROUNDUP('Pamata pieņēmumi'!$D$23,0)+$E$55=Finansējums!AF5,(Finansējums!AF5-'Pamata pieņēmumi'!$D$23-$E$55),0),IF(AF5=($E$53+ROUNDUP('Pamata pieņēmumi'!$D$23,0)),(1-(ROUNDUP('Pamata pieņēmumi'!$D$23,0)-'Pamata pieņēmumi'!$D$23)),1))),0)),(IF(AF5&lt;=($E$53+ROUNDUP('Pamata pieņēmumi'!$D$23,0)),IF(Finansējums!AF5&lt;=ROUNDUP('Pamata pieņēmumi'!$D$23,0),IF(Finansējums!AF5=ROUNDUP('Pamata pieņēmumi'!$D$23,0),AF5-'Pamata pieņēmumi'!$D$23,0),IF(AF5=($E$53+ROUNDUP('Pamata pieņēmumi'!$D$23,0)),(1-(ROUNDUP('Pamata pieņēmumi'!$D$23,0)-'Pamata pieņēmumi'!$D$23)),1)),0)))</f>
        <v>0</v>
      </c>
      <c r="AG49" s="58">
        <f>IF($F$54=TRUE,(IF(AG5&lt;=(ROUNDUP('Pamata pieņēmumi'!$D$23,0)+$E$53),(IF(AG5&lt;=ROUNDUP('Pamata pieņēmumi'!$D$23,0)+$E$55,IF(ROUNDUP('Pamata pieņēmumi'!$D$23,0)+$E$55=Finansējums!AG5,(Finansējums!AG5-'Pamata pieņēmumi'!$D$23-$E$55),0),IF(AG5=($E$53+ROUNDUP('Pamata pieņēmumi'!$D$23,0)),(1-(ROUNDUP('Pamata pieņēmumi'!$D$23,0)-'Pamata pieņēmumi'!$D$23)),1))),0)),(IF(AG5&lt;=($E$53+ROUNDUP('Pamata pieņēmumi'!$D$23,0)),IF(Finansējums!AG5&lt;=ROUNDUP('Pamata pieņēmumi'!$D$23,0),IF(Finansējums!AG5=ROUNDUP('Pamata pieņēmumi'!$D$23,0),AG5-'Pamata pieņēmumi'!$D$23,0),IF(AG5=($E$53+ROUNDUP('Pamata pieņēmumi'!$D$23,0)),(1-(ROUNDUP('Pamata pieņēmumi'!$D$23,0)-'Pamata pieņēmumi'!$D$23)),1)),0)))</f>
        <v>0</v>
      </c>
      <c r="AH49" s="58">
        <f>IF($F$54=TRUE,(IF(AH5&lt;=(ROUNDUP('Pamata pieņēmumi'!$D$23,0)+$E$53),(IF(AH5&lt;=ROUNDUP('Pamata pieņēmumi'!$D$23,0)+$E$55,IF(ROUNDUP('Pamata pieņēmumi'!$D$23,0)+$E$55=Finansējums!AH5,(Finansējums!AH5-'Pamata pieņēmumi'!$D$23-$E$55),0),IF(AH5=($E$53+ROUNDUP('Pamata pieņēmumi'!$D$23,0)),(1-(ROUNDUP('Pamata pieņēmumi'!$D$23,0)-'Pamata pieņēmumi'!$D$23)),1))),0)),(IF(AH5&lt;=($E$53+ROUNDUP('Pamata pieņēmumi'!$D$23,0)),IF(Finansējums!AH5&lt;=ROUNDUP('Pamata pieņēmumi'!$D$23,0),IF(Finansējums!AH5=ROUNDUP('Pamata pieņēmumi'!$D$23,0),AH5-'Pamata pieņēmumi'!$D$23,0),IF(AH5=($E$53+ROUNDUP('Pamata pieņēmumi'!$D$23,0)),(1-(ROUNDUP('Pamata pieņēmumi'!$D$23,0)-'Pamata pieņēmumi'!$D$23)),1)),0)))</f>
        <v>0</v>
      </c>
      <c r="AI49" s="58">
        <f>IF($F$54=TRUE,(IF(AI5&lt;=(ROUNDUP('Pamata pieņēmumi'!$D$23,0)+$E$53),(IF(AI5&lt;=ROUNDUP('Pamata pieņēmumi'!$D$23,0)+$E$55,IF(ROUNDUP('Pamata pieņēmumi'!$D$23,0)+$E$55=Finansējums!AI5,(Finansējums!AI5-'Pamata pieņēmumi'!$D$23-$E$55),0),IF(AI5=($E$53+ROUNDUP('Pamata pieņēmumi'!$D$23,0)),(1-(ROUNDUP('Pamata pieņēmumi'!$D$23,0)-'Pamata pieņēmumi'!$D$23)),1))),0)),(IF(AI5&lt;=($E$53+ROUNDUP('Pamata pieņēmumi'!$D$23,0)),IF(Finansējums!AI5&lt;=ROUNDUP('Pamata pieņēmumi'!$D$23,0),IF(Finansējums!AI5=ROUNDUP('Pamata pieņēmumi'!$D$23,0),AI5-'Pamata pieņēmumi'!$D$23,0),IF(AI5=($E$53+ROUNDUP('Pamata pieņēmumi'!$D$23,0)),(1-(ROUNDUP('Pamata pieņēmumi'!$D$23,0)-'Pamata pieņēmumi'!$D$23)),1)),0)))</f>
        <v>0</v>
      </c>
      <c r="AJ49" s="58">
        <f>IF($F$54=TRUE,(IF(AJ5&lt;=(ROUNDUP('Pamata pieņēmumi'!$D$23,0)+$E$53),(IF(AJ5&lt;=ROUNDUP('Pamata pieņēmumi'!$D$23,0)+$E$55,IF(ROUNDUP('Pamata pieņēmumi'!$D$23,0)+$E$55=Finansējums!AJ5,(Finansējums!AJ5-'Pamata pieņēmumi'!$D$23-$E$55),0),IF(AJ5=($E$53+ROUNDUP('Pamata pieņēmumi'!$D$23,0)),(1-(ROUNDUP('Pamata pieņēmumi'!$D$23,0)-'Pamata pieņēmumi'!$D$23)),1))),0)),(IF(AJ5&lt;=($E$53+ROUNDUP('Pamata pieņēmumi'!$D$23,0)),IF(Finansējums!AJ5&lt;=ROUNDUP('Pamata pieņēmumi'!$D$23,0),IF(Finansējums!AJ5=ROUNDUP('Pamata pieņēmumi'!$D$23,0),AJ5-'Pamata pieņēmumi'!$D$23,0),IF(AJ5=($E$53+ROUNDUP('Pamata pieņēmumi'!$D$23,0)),(1-(ROUNDUP('Pamata pieņēmumi'!$D$23,0)-'Pamata pieņēmumi'!$D$23)),1)),0)))</f>
        <v>0</v>
      </c>
      <c r="AK49" s="58">
        <f>IF($F$54=TRUE,(IF(AK5&lt;=(ROUNDUP('Pamata pieņēmumi'!$D$23,0)+$E$53),(IF(AK5&lt;=ROUNDUP('Pamata pieņēmumi'!$D$23,0)+$E$55,IF(ROUNDUP('Pamata pieņēmumi'!$D$23,0)+$E$55=Finansējums!AK5,(Finansējums!AK5-'Pamata pieņēmumi'!$D$23-$E$55),0),IF(AK5=($E$53+ROUNDUP('Pamata pieņēmumi'!$D$23,0)),(1-(ROUNDUP('Pamata pieņēmumi'!$D$23,0)-'Pamata pieņēmumi'!$D$23)),1))),0)),(IF(AK5&lt;=($E$53+ROUNDUP('Pamata pieņēmumi'!$D$23,0)),IF(Finansējums!AK5&lt;=ROUNDUP('Pamata pieņēmumi'!$D$23,0),IF(Finansējums!AK5=ROUNDUP('Pamata pieņēmumi'!$D$23,0),AK5-'Pamata pieņēmumi'!$D$23,0),IF(AK5=($E$53+ROUNDUP('Pamata pieņēmumi'!$D$23,0)),(1-(ROUNDUP('Pamata pieņēmumi'!$D$23,0)-'Pamata pieņēmumi'!$D$23)),1)),0)))</f>
        <v>0</v>
      </c>
      <c r="AL49" s="58">
        <f>IF($F$54=TRUE,(IF(AL5&lt;=(ROUNDUP('Pamata pieņēmumi'!$D$23,0)+$E$53),(IF(AL5&lt;=ROUNDUP('Pamata pieņēmumi'!$D$23,0)+$E$55,IF(ROUNDUP('Pamata pieņēmumi'!$D$23,0)+$E$55=Finansējums!AL5,(Finansējums!AL5-'Pamata pieņēmumi'!$D$23-$E$55),0),IF(AL5=($E$53+ROUNDUP('Pamata pieņēmumi'!$D$23,0)),(1-(ROUNDUP('Pamata pieņēmumi'!$D$23,0)-'Pamata pieņēmumi'!$D$23)),1))),0)),(IF(AL5&lt;=($E$53+ROUNDUP('Pamata pieņēmumi'!$D$23,0)),IF(Finansējums!AL5&lt;=ROUNDUP('Pamata pieņēmumi'!$D$23,0),IF(Finansējums!AL5=ROUNDUP('Pamata pieņēmumi'!$D$23,0),AL5-'Pamata pieņēmumi'!$D$23,0),IF(AL5=($E$53+ROUNDUP('Pamata pieņēmumi'!$D$23,0)),(1-(ROUNDUP('Pamata pieņēmumi'!$D$23,0)-'Pamata pieņēmumi'!$D$23)),1)),0)))</f>
        <v>0</v>
      </c>
      <c r="AM49" s="58">
        <f>IF($F$54=TRUE,(IF(AM5&lt;=(ROUNDUP('Pamata pieņēmumi'!$D$23,0)+$E$53),(IF(AM5&lt;=ROUNDUP('Pamata pieņēmumi'!$D$23,0)+$E$55,IF(ROUNDUP('Pamata pieņēmumi'!$D$23,0)+$E$55=Finansējums!AM5,(Finansējums!AM5-'Pamata pieņēmumi'!$D$23-$E$55),0),IF(AM5=($E$53+ROUNDUP('Pamata pieņēmumi'!$D$23,0)),(1-(ROUNDUP('Pamata pieņēmumi'!$D$23,0)-'Pamata pieņēmumi'!$D$23)),1))),0)),(IF(AM5&lt;=($E$53+ROUNDUP('Pamata pieņēmumi'!$D$23,0)),IF(Finansējums!AM5&lt;=ROUNDUP('Pamata pieņēmumi'!$D$23,0),IF(Finansējums!AM5=ROUNDUP('Pamata pieņēmumi'!$D$23,0),AM5-'Pamata pieņēmumi'!$D$23,0),IF(AM5=($E$53+ROUNDUP('Pamata pieņēmumi'!$D$23,0)),(1-(ROUNDUP('Pamata pieņēmumi'!$D$23,0)-'Pamata pieņēmumi'!$D$23)),1)),0)))</f>
        <v>0</v>
      </c>
      <c r="AN49" s="58">
        <f>IF($F$54=TRUE,(IF(AN5&lt;=(ROUNDUP('Pamata pieņēmumi'!$D$23,0)+$E$53),(IF(AN5&lt;=ROUNDUP('Pamata pieņēmumi'!$D$23,0)+$E$55,IF(ROUNDUP('Pamata pieņēmumi'!$D$23,0)+$E$55=Finansējums!AN5,(Finansējums!AN5-'Pamata pieņēmumi'!$D$23-$E$55),0),IF(AN5=($E$53+ROUNDUP('Pamata pieņēmumi'!$D$23,0)),(1-(ROUNDUP('Pamata pieņēmumi'!$D$23,0)-'Pamata pieņēmumi'!$D$23)),1))),0)),(IF(AN5&lt;=($E$53+ROUNDUP('Pamata pieņēmumi'!$D$23,0)),IF(Finansējums!AN5&lt;=ROUNDUP('Pamata pieņēmumi'!$D$23,0),IF(Finansējums!AN5=ROUNDUP('Pamata pieņēmumi'!$D$23,0),AN5-'Pamata pieņēmumi'!$D$23,0),IF(AN5=($E$53+ROUNDUP('Pamata pieņēmumi'!$D$23,0)),(1-(ROUNDUP('Pamata pieņēmumi'!$D$23,0)-'Pamata pieņēmumi'!$D$23)),1)),0)))</f>
        <v>0</v>
      </c>
      <c r="AO49" s="58">
        <f>IF($F$54=TRUE,(IF(AO5&lt;=(ROUNDUP('Pamata pieņēmumi'!$D$23,0)+$E$53),(IF(AO5&lt;=ROUNDUP('Pamata pieņēmumi'!$D$23,0)+$E$55,IF(ROUNDUP('Pamata pieņēmumi'!$D$23,0)+$E$55=Finansējums!AO5,(Finansējums!AO5-'Pamata pieņēmumi'!$D$23-$E$55),0),IF(AO5=($E$53+ROUNDUP('Pamata pieņēmumi'!$D$23,0)),(1-(ROUNDUP('Pamata pieņēmumi'!$D$23,0)-'Pamata pieņēmumi'!$D$23)),1))),0)),(IF(AO5&lt;=($E$53+ROUNDUP('Pamata pieņēmumi'!$D$23,0)),IF(Finansējums!AO5&lt;=ROUNDUP('Pamata pieņēmumi'!$D$23,0),IF(Finansējums!AO5=ROUNDUP('Pamata pieņēmumi'!$D$23,0),AO5-'Pamata pieņēmumi'!$D$23,0),IF(AO5=($E$53+ROUNDUP('Pamata pieņēmumi'!$D$23,0)),(1-(ROUNDUP('Pamata pieņēmumi'!$D$23,0)-'Pamata pieņēmumi'!$D$23)),1)),0)))</f>
        <v>0</v>
      </c>
      <c r="AP49" s="58">
        <f>IF($F$54=TRUE,(IF(AP5&lt;=(ROUNDUP('Pamata pieņēmumi'!$D$23,0)+$E$53),(IF(AP5&lt;=ROUNDUP('Pamata pieņēmumi'!$D$23,0)+$E$55,IF(ROUNDUP('Pamata pieņēmumi'!$D$23,0)+$E$55=Finansējums!AP5,(Finansējums!AP5-'Pamata pieņēmumi'!$D$23-$E$55),0),IF(AP5=($E$53+ROUNDUP('Pamata pieņēmumi'!$D$23,0)),(1-(ROUNDUP('Pamata pieņēmumi'!$D$23,0)-'Pamata pieņēmumi'!$D$23)),1))),0)),(IF(AP5&lt;=($E$53+ROUNDUP('Pamata pieņēmumi'!$D$23,0)),IF(Finansējums!AP5&lt;=ROUNDUP('Pamata pieņēmumi'!$D$23,0),IF(Finansējums!AP5=ROUNDUP('Pamata pieņēmumi'!$D$23,0),AP5-'Pamata pieņēmumi'!$D$23,0),IF(AP5=($E$53+ROUNDUP('Pamata pieņēmumi'!$D$23,0)),(1-(ROUNDUP('Pamata pieņēmumi'!$D$23,0)-'Pamata pieņēmumi'!$D$23)),1)),0)))</f>
        <v>0</v>
      </c>
      <c r="AQ49" s="58">
        <f>IF($F$54=TRUE,(IF(AQ5&lt;=(ROUNDUP('Pamata pieņēmumi'!$D$23,0)+$E$53),(IF(AQ5&lt;=ROUNDUP('Pamata pieņēmumi'!$D$23,0)+$E$55,IF(ROUNDUP('Pamata pieņēmumi'!$D$23,0)+$E$55=Finansējums!AQ5,(Finansējums!AQ5-'Pamata pieņēmumi'!$D$23-$E$55),0),IF(AQ5=($E$53+ROUNDUP('Pamata pieņēmumi'!$D$23,0)),(1-(ROUNDUP('Pamata pieņēmumi'!$D$23,0)-'Pamata pieņēmumi'!$D$23)),1))),0)),(IF(AQ5&lt;=($E$53+ROUNDUP('Pamata pieņēmumi'!$D$23,0)),IF(Finansējums!AQ5&lt;=ROUNDUP('Pamata pieņēmumi'!$D$23,0),IF(Finansējums!AQ5=ROUNDUP('Pamata pieņēmumi'!$D$23,0),AQ5-'Pamata pieņēmumi'!$D$23,0),IF(AQ5=($E$53+ROUNDUP('Pamata pieņēmumi'!$D$23,0)),(1-(ROUNDUP('Pamata pieņēmumi'!$D$23,0)-'Pamata pieņēmumi'!$D$23)),1)),0)))</f>
        <v>0</v>
      </c>
      <c r="AR49" s="58">
        <f>IF($F$54=TRUE,(IF(AR5&lt;=(ROUNDUP('Pamata pieņēmumi'!$D$23,0)+$E$53),(IF(AR5&lt;=ROUNDUP('Pamata pieņēmumi'!$D$23,0)+$E$55,IF(ROUNDUP('Pamata pieņēmumi'!$D$23,0)+$E$55=Finansējums!AR5,(Finansējums!AR5-'Pamata pieņēmumi'!$D$23-$E$55),0),IF(AR5=($E$53+ROUNDUP('Pamata pieņēmumi'!$D$23,0)),(1-(ROUNDUP('Pamata pieņēmumi'!$D$23,0)-'Pamata pieņēmumi'!$D$23)),1))),0)),(IF(AR5&lt;=($E$53+ROUNDUP('Pamata pieņēmumi'!$D$23,0)),IF(Finansējums!AR5&lt;=ROUNDUP('Pamata pieņēmumi'!$D$23,0),IF(Finansējums!AR5=ROUNDUP('Pamata pieņēmumi'!$D$23,0),AR5-'Pamata pieņēmumi'!$D$23,0),IF(AR5=($E$53+ROUNDUP('Pamata pieņēmumi'!$D$23,0)),(1-(ROUNDUP('Pamata pieņēmumi'!$D$23,0)-'Pamata pieņēmumi'!$D$23)),1)),0)))</f>
        <v>0</v>
      </c>
      <c r="AS49" s="58">
        <f>IF($F$54=TRUE,(IF(AS5&lt;=(ROUNDUP('Pamata pieņēmumi'!$D$23,0)+$E$53),(IF(AS5&lt;=ROUNDUP('Pamata pieņēmumi'!$D$23,0)+$E$55,IF(ROUNDUP('Pamata pieņēmumi'!$D$23,0)+$E$55=Finansējums!AS5,(Finansējums!AS5-'Pamata pieņēmumi'!$D$23-$E$55),0),IF(AS5=($E$53+ROUNDUP('Pamata pieņēmumi'!$D$23,0)),(1-(ROUNDUP('Pamata pieņēmumi'!$D$23,0)-'Pamata pieņēmumi'!$D$23)),1))),0)),(IF(AS5&lt;=($E$53+ROUNDUP('Pamata pieņēmumi'!$D$23,0)),IF(Finansējums!AS5&lt;=ROUNDUP('Pamata pieņēmumi'!$D$23,0),IF(Finansējums!AS5=ROUNDUP('Pamata pieņēmumi'!$D$23,0),AS5-'Pamata pieņēmumi'!$D$23,0),IF(AS5=($E$53+ROUNDUP('Pamata pieņēmumi'!$D$23,0)),(1-(ROUNDUP('Pamata pieņēmumi'!$D$23,0)-'Pamata pieņēmumi'!$D$23)),1)),0)))</f>
        <v>0</v>
      </c>
      <c r="AT49" s="58">
        <f>IF($F$54=TRUE,(IF(AT5&lt;=(ROUNDUP('Pamata pieņēmumi'!$D$23,0)+$E$53),(IF(AT5&lt;=ROUNDUP('Pamata pieņēmumi'!$D$23,0)+$E$55,IF(ROUNDUP('Pamata pieņēmumi'!$D$23,0)+$E$55=Finansējums!AT5,(Finansējums!AT5-'Pamata pieņēmumi'!$D$23-$E$55),0),IF(AT5=($E$53+ROUNDUP('Pamata pieņēmumi'!$D$23,0)),(1-(ROUNDUP('Pamata pieņēmumi'!$D$23,0)-'Pamata pieņēmumi'!$D$23)),1))),0)),(IF(AT5&lt;=($E$53+ROUNDUP('Pamata pieņēmumi'!$D$23,0)),IF(Finansējums!AT5&lt;=ROUNDUP('Pamata pieņēmumi'!$D$23,0),IF(Finansējums!AT5=ROUNDUP('Pamata pieņēmumi'!$D$23,0),AT5-'Pamata pieņēmumi'!$D$23,0),IF(AT5=($E$53+ROUNDUP('Pamata pieņēmumi'!$D$23,0)),(1-(ROUNDUP('Pamata pieņēmumi'!$D$23,0)-'Pamata pieņēmumi'!$D$23)),1)),0)))</f>
        <v>0</v>
      </c>
      <c r="AU49" s="58">
        <f>IF($F$54=TRUE,(IF(AU5&lt;=(ROUNDUP('Pamata pieņēmumi'!$D$23,0)+$E$53),(IF(AU5&lt;=ROUNDUP('Pamata pieņēmumi'!$D$23,0)+$E$55,IF(ROUNDUP('Pamata pieņēmumi'!$D$23,0)+$E$55=Finansējums!AU5,(Finansējums!AU5-'Pamata pieņēmumi'!$D$23-$E$55),0),IF(AU5=($E$53+ROUNDUP('Pamata pieņēmumi'!$D$23,0)),(1-(ROUNDUP('Pamata pieņēmumi'!$D$23,0)-'Pamata pieņēmumi'!$D$23)),1))),0)),(IF(AU5&lt;=($E$53+ROUNDUP('Pamata pieņēmumi'!$D$23,0)),IF(Finansējums!AU5&lt;=ROUNDUP('Pamata pieņēmumi'!$D$23,0),IF(Finansējums!AU5=ROUNDUP('Pamata pieņēmumi'!$D$23,0),AU5-'Pamata pieņēmumi'!$D$23,0),IF(AU5=($E$53+ROUNDUP('Pamata pieņēmumi'!$D$23,0)),(1-(ROUNDUP('Pamata pieņēmumi'!$D$23,0)-'Pamata pieņēmumi'!$D$23)),1)),0)))</f>
        <v>0</v>
      </c>
      <c r="AV49" s="40"/>
      <c r="AW49" s="40"/>
      <c r="AX49" s="40"/>
      <c r="AY49" s="40"/>
      <c r="AZ49" s="40"/>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row>
    <row r="50" spans="1:212" s="255" customFormat="1" ht="20" customHeight="1" x14ac:dyDescent="0.25">
      <c r="A50" s="253"/>
      <c r="B50" s="155" t="s">
        <v>22</v>
      </c>
      <c r="C50" s="156" t="s">
        <v>2</v>
      </c>
      <c r="D50" s="57"/>
      <c r="E50" s="68" t="e">
        <f>E24</f>
        <v>#DIV/0!</v>
      </c>
      <c r="F50" s="56"/>
      <c r="G50" s="56"/>
      <c r="H50" s="57"/>
      <c r="I50" s="57"/>
      <c r="J50" s="64"/>
      <c r="K50" s="64"/>
      <c r="L50" s="64"/>
      <c r="M50" s="64"/>
      <c r="N50" s="64"/>
      <c r="O50" s="64"/>
      <c r="P50" s="64"/>
      <c r="Q50" s="64"/>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1:212" s="255" customFormat="1" ht="20" customHeight="1" x14ac:dyDescent="0.25">
      <c r="A51" s="253"/>
      <c r="B51" s="155" t="s">
        <v>23</v>
      </c>
      <c r="C51" s="156" t="s">
        <v>4</v>
      </c>
      <c r="D51" s="57"/>
      <c r="E51" s="69" t="e">
        <f>SUM(J57:K57)</f>
        <v>#DIV/0!</v>
      </c>
      <c r="F51" s="56"/>
      <c r="G51" s="56"/>
      <c r="H51" s="57"/>
      <c r="I51" s="57"/>
      <c r="J51" s="64"/>
      <c r="K51" s="64"/>
      <c r="L51" s="64"/>
      <c r="M51" s="64"/>
      <c r="N51" s="64"/>
      <c r="O51" s="64"/>
      <c r="P51" s="64"/>
      <c r="Q51" s="64"/>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1:212" s="255" customFormat="1" ht="20" customHeight="1" x14ac:dyDescent="0.25">
      <c r="A52" s="253"/>
      <c r="B52" s="155" t="s">
        <v>26</v>
      </c>
      <c r="C52" s="156" t="s">
        <v>2</v>
      </c>
      <c r="D52" s="57"/>
      <c r="E52" s="68">
        <f>'Finansēšanas pieņēmumi'!D21</f>
        <v>0</v>
      </c>
      <c r="F52" s="56"/>
      <c r="G52" s="56"/>
      <c r="H52" s="57"/>
      <c r="I52" s="57"/>
      <c r="J52" s="64"/>
      <c r="K52" s="64"/>
      <c r="L52" s="64"/>
      <c r="M52" s="64"/>
      <c r="N52" s="64"/>
      <c r="O52" s="64"/>
      <c r="P52" s="64"/>
      <c r="Q52" s="64"/>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row>
    <row r="53" spans="1:212" s="255" customFormat="1" ht="26.4" customHeight="1" x14ac:dyDescent="0.25">
      <c r="A53" s="253"/>
      <c r="B53" s="249" t="s">
        <v>228</v>
      </c>
      <c r="C53" s="250" t="s">
        <v>9</v>
      </c>
      <c r="D53" s="57"/>
      <c r="E53" s="33">
        <f>'Finansēšanas pieņēmumi'!D22-'Pamata pieņēmumi'!D23</f>
        <v>0</v>
      </c>
      <c r="F53" s="56"/>
      <c r="G53" s="56"/>
      <c r="H53" s="57"/>
      <c r="I53" s="57"/>
      <c r="J53" s="64">
        <f>IF(AND(J49&gt;0,$F$54=TRUE),$E$53-SUM(I$49:$J49)-$E$55,IF(J49&gt;0,$E$53-SUM(I$49:$J49),0))</f>
        <v>0</v>
      </c>
      <c r="K53" s="64">
        <f>IF(AND(K49&gt;0,$F$54=TRUE),$E$53-SUM(J$49:$J49)-$E$55,IF(K49&gt;0,$E$53-SUM(J$49:$J49),0))</f>
        <v>0</v>
      </c>
      <c r="L53" s="64">
        <f>IF(AND(L49&gt;0,$F$54=TRUE),$E$53-SUM($J$49:K49)-$E$55,IF(L49&gt;0,$E$53-SUM($J$49:K49),0))</f>
        <v>0</v>
      </c>
      <c r="M53" s="64">
        <f>IF(AND(M49&gt;0,$F$54=TRUE),$E$53-SUM($J$49:L49)-$E$55,IF(M49&gt;0,$E$53-SUM($J$49:L49),0))</f>
        <v>0</v>
      </c>
      <c r="N53" s="64">
        <f>IF(AND(N49&gt;0,$F$54=TRUE),$E$53-SUM($J$49:M49)-$E$55,IF(N49&gt;0,$E$53-SUM($J$49:M49),0))</f>
        <v>0</v>
      </c>
      <c r="O53" s="64">
        <f>IF(AND(O49&gt;0,$F$54=TRUE),$E$53-SUM($J$49:N49)-$E$55,IF(O49&gt;0,$E$53-SUM($J$49:N49),0))</f>
        <v>0</v>
      </c>
      <c r="P53" s="64">
        <f>IF(AND(P49&gt;0,$F$54=TRUE),$E$53-SUM($J$49:O49)-$E$55,IF(P49&gt;0,$E$53-SUM($J$49:O49),0))</f>
        <v>0</v>
      </c>
      <c r="Q53" s="64">
        <f>IF(AND(Q49&gt;0,$F$54=TRUE),$E$53-SUM($J$49:P49)-$E$55,IF(Q49&gt;0,$E$53-SUM($J$49:P49),0))</f>
        <v>0</v>
      </c>
      <c r="R53" s="39">
        <f>IF(AND(R49&gt;0,$F$54=TRUE),$E$53-SUM($J$49:Q49)-$E$55,IF(R49&gt;0,$E$53-SUM($J$49:Q49),0))</f>
        <v>0</v>
      </c>
      <c r="S53" s="39">
        <f>IF(AND(S49&gt;0,$F$54=TRUE),$E$53-SUM($J$49:R49)-$E$55,IF(S49&gt;0,$E$53-SUM($J$49:R49),0))</f>
        <v>0</v>
      </c>
      <c r="T53" s="39">
        <f>IF(AND(T49&gt;0,$F$54=TRUE),$E$53-SUM($J$49:S49)-$E$55,IF(T49&gt;0,$E$53-SUM($J$49:S49),0))</f>
        <v>0</v>
      </c>
      <c r="U53" s="39">
        <f>IF(AND(U49&gt;0,$F$54=TRUE),$E$53-SUM($J$49:T49)-$E$55,IF(U49&gt;0,$E$53-SUM($J$49:T49),0))</f>
        <v>0</v>
      </c>
      <c r="V53" s="39">
        <f>IF(AND(V49&gt;0,$F$54=TRUE),$E$53-SUM($J$49:U49)-$E$55,IF(V49&gt;0,$E$53-SUM($J$49:U49),0))</f>
        <v>0</v>
      </c>
      <c r="W53" s="39">
        <f>IF(AND(W49&gt;0,$F$54=TRUE),$E$53-SUM($J$49:V49)-$E$55,IF(W49&gt;0,$E$53-SUM($J$49:V49),0))</f>
        <v>0</v>
      </c>
      <c r="X53" s="39">
        <f>IF(AND(X49&gt;0,$F$54=TRUE),$E$53-SUM($J$49:W49)-$E$55,IF(X49&gt;0,$E$53-SUM($J$49:W49),0))</f>
        <v>0</v>
      </c>
      <c r="Y53" s="39">
        <f>IF(AND(Y49&gt;0,$F$54=TRUE),$E$53-SUM($J$49:X49)-$E$55,IF(Y49&gt;0,$E$53-SUM($J$49:X49),0))</f>
        <v>0</v>
      </c>
      <c r="Z53" s="39">
        <f>IF(AND(Z49&gt;0,$F$54=TRUE),$E$53-SUM($J$49:Y49)-$E$55,IF(Z49&gt;0,$E$53-SUM($J$49:Y49),0))</f>
        <v>0</v>
      </c>
      <c r="AA53" s="39">
        <f>IF(AND(AA49&gt;0,$F$54=TRUE),$E$53-SUM($J$49:Z49)-$E$55,IF(AA49&gt;0,$E$53-SUM($J$49:Z49),0))</f>
        <v>0</v>
      </c>
      <c r="AB53" s="39">
        <f>IF(AND(AB49&gt;0,$F$54=TRUE),$E$53-SUM($J$49:AA49)-$E$55,IF(AB49&gt;0,$E$53-SUM($J$49:AA49),0))</f>
        <v>0</v>
      </c>
      <c r="AC53" s="39">
        <f>IF(AND(AC49&gt;0,$F$54=TRUE),$E$53-SUM($J$49:AB49)-$E$55,IF(AC49&gt;0,$E$53-SUM($J$49:AB49),0))</f>
        <v>0</v>
      </c>
      <c r="AD53" s="39">
        <f>IF(AND(AD49&gt;0,$F$54=TRUE),$E$53-SUM($J$49:AC49)-$E$55,IF(AD49&gt;0,$E$53-SUM($J$49:AC49),0))</f>
        <v>0</v>
      </c>
      <c r="AE53" s="39">
        <f>IF(AND(AE49&gt;0,$F$54=TRUE),$E$53-SUM($J$49:AD49)-$E$55,IF(AE49&gt;0,$E$53-SUM($J$49:AD49),0))</f>
        <v>0</v>
      </c>
      <c r="AF53" s="39">
        <f>IF(AND(AF49&gt;0,$F$54=TRUE),$E$53-SUM($J$49:AE49)-$E$55,IF(AF49&gt;0,$E$53-SUM($J$49:AE49),0))</f>
        <v>0</v>
      </c>
      <c r="AG53" s="39">
        <f>IF(AND(AG49&gt;0,$F$54=TRUE),$E$53-SUM($J$49:AF49)-$E$55,IF(AG49&gt;0,$E$53-SUM($J$49:AF49),0))</f>
        <v>0</v>
      </c>
      <c r="AH53" s="39">
        <f>IF(AND(AH49&gt;0,$F$54=TRUE),$E$53-SUM($J$49:AG49)-$E$55,IF(AH49&gt;0,$E$53-SUM($J$49:AG49),0))</f>
        <v>0</v>
      </c>
      <c r="AI53" s="39">
        <f>IF(AND(AI49&gt;0,$F$54=TRUE),$E$53-SUM($J$49:AH49)-$E$55,IF(AI49&gt;0,$E$53-SUM($J$49:AH49),0))</f>
        <v>0</v>
      </c>
      <c r="AJ53" s="39">
        <f>IF(AND(AJ49&gt;0,$F$54=TRUE),$E$53-SUM($J$49:AI49)-$E$55,IF(AJ49&gt;0,$E$53-SUM($J$49:AI49),0))</f>
        <v>0</v>
      </c>
      <c r="AK53" s="39">
        <f>IF(AND(AK49&gt;0,$F$54=TRUE),$E$53-SUM($J$49:AJ49)-$E$55,IF(AK49&gt;0,$E$53-SUM($J$49:AJ49),0))</f>
        <v>0</v>
      </c>
      <c r="AL53" s="39">
        <f>IF(AND(AL49&gt;0,$F$54=TRUE),$E$53-SUM($J$49:AK49)-$E$55,IF(AL49&gt;0,$E$53-SUM($J$49:AK49),0))</f>
        <v>0</v>
      </c>
      <c r="AM53" s="39">
        <f>IF(AND(AM49&gt;0,$F$54=TRUE),$E$53-SUM($J$49:AL49)-$E$55,IF(AM49&gt;0,$E$53-SUM($J$49:AL49),0))</f>
        <v>0</v>
      </c>
      <c r="AN53" s="39">
        <f>IF(AND(AN49&gt;0,$F$54=TRUE),$E$53-SUM($J$49:AM49)-$E$55,IF(AN49&gt;0,$E$53-SUM($J$49:AM49),0))</f>
        <v>0</v>
      </c>
      <c r="AO53" s="39">
        <f>IF(AND(AO49&gt;0,$F$54=TRUE),$E$53-SUM($J$49:AN49)-$E$55,IF(AO49&gt;0,$E$53-SUM($J$49:AN49),0))</f>
        <v>0</v>
      </c>
      <c r="AP53" s="39">
        <f>IF(AND(AP49&gt;0,$F$54=TRUE),$E$53-SUM($J$49:AO49)-$E$55,IF(AP49&gt;0,$E$53-SUM($J$49:AO49),0))</f>
        <v>0</v>
      </c>
      <c r="AQ53" s="39">
        <f>IF(AND(AQ49&gt;0,$F$54=TRUE),$E$53-SUM($J$49:AP49)-$E$55,IF(AQ49&gt;0,$E$53-SUM($J$49:AP49),0))</f>
        <v>0</v>
      </c>
      <c r="AR53" s="39">
        <f>IF(AND(AR49&gt;0,$F$54=TRUE),$E$53-SUM($J$49:AQ49)-$E$55,IF(AR49&gt;0,$E$53-SUM($J$49:AQ49),0))</f>
        <v>0</v>
      </c>
      <c r="AS53" s="39">
        <f>IF(AND(AS49&gt;0,$F$54=TRUE),$E$53-SUM($J$49:AR49)-$E$55,IF(AS49&gt;0,$E$53-SUM($J$49:AR49),0))</f>
        <v>0</v>
      </c>
      <c r="AT53" s="39">
        <f>IF(AND(AT49&gt;0,$F$54=TRUE),$E$53-SUM($J$49:AS49)-$E$55,IF(AT49&gt;0,$E$53-SUM($J$49:AS49),0))</f>
        <v>0</v>
      </c>
      <c r="AU53" s="39">
        <f>IF(AND(AU49&gt;0,$F$54=TRUE),$E$53-SUM($J$49:AT49)-$E$55,IF(AU49&gt;0,$E$53-SUM($J$49:AT49),0))</f>
        <v>0</v>
      </c>
    </row>
    <row r="54" spans="1:212" ht="20" customHeight="1" x14ac:dyDescent="0.25">
      <c r="A54" s="160"/>
      <c r="B54" s="155" t="s">
        <v>139</v>
      </c>
      <c r="C54" s="156"/>
      <c r="D54" s="44"/>
      <c r="E54" s="318"/>
      <c r="F54" s="49" t="b">
        <f>IF(E55&gt;0, TRUE, FALSE)</f>
        <v>0</v>
      </c>
      <c r="G54" s="33"/>
      <c r="H54" s="44"/>
      <c r="I54" s="44"/>
      <c r="J54" s="64"/>
      <c r="K54" s="64"/>
      <c r="L54" s="64"/>
      <c r="M54" s="64"/>
      <c r="N54" s="64"/>
      <c r="O54" s="64"/>
      <c r="P54" s="64"/>
      <c r="Q54" s="64"/>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45"/>
      <c r="AS54" s="40"/>
    </row>
    <row r="55" spans="1:212" ht="20" customHeight="1" x14ac:dyDescent="0.25">
      <c r="A55" s="160"/>
      <c r="B55" s="155" t="s">
        <v>52</v>
      </c>
      <c r="C55" s="156" t="s">
        <v>9</v>
      </c>
      <c r="D55" s="44"/>
      <c r="E55" s="49">
        <f>'Finansēšanas pieņēmumi'!D23</f>
        <v>0</v>
      </c>
      <c r="F55" s="33"/>
      <c r="G55" s="33"/>
      <c r="H55" s="44"/>
      <c r="I55" s="44"/>
      <c r="J55" s="64"/>
      <c r="K55" s="64"/>
      <c r="L55" s="64"/>
      <c r="M55" s="64"/>
      <c r="N55" s="64"/>
      <c r="O55" s="64"/>
      <c r="P55" s="64"/>
      <c r="Q55" s="64"/>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45"/>
      <c r="AS55" s="40"/>
    </row>
    <row r="56" spans="1:212" s="255" customFormat="1" ht="20" customHeight="1" x14ac:dyDescent="0.25">
      <c r="A56" s="253"/>
      <c r="B56" s="251" t="s">
        <v>27</v>
      </c>
      <c r="C56" s="156" t="s">
        <v>4</v>
      </c>
      <c r="D56" s="57"/>
      <c r="E56" s="56"/>
      <c r="F56" s="56"/>
      <c r="G56" s="56"/>
      <c r="H56" s="57"/>
      <c r="I56" s="57"/>
      <c r="J56" s="64">
        <f>I59</f>
        <v>0</v>
      </c>
      <c r="K56" s="64" t="e">
        <f t="shared" ref="K56:AU56" si="20">J59</f>
        <v>#DIV/0!</v>
      </c>
      <c r="L56" s="64" t="e">
        <f t="shared" si="20"/>
        <v>#DIV/0!</v>
      </c>
      <c r="M56" s="64" t="e">
        <f t="shared" si="20"/>
        <v>#DIV/0!</v>
      </c>
      <c r="N56" s="64" t="e">
        <f t="shared" si="20"/>
        <v>#DIV/0!</v>
      </c>
      <c r="O56" s="64" t="e">
        <f t="shared" si="20"/>
        <v>#DIV/0!</v>
      </c>
      <c r="P56" s="64" t="e">
        <f t="shared" si="20"/>
        <v>#DIV/0!</v>
      </c>
      <c r="Q56" s="64" t="e">
        <f t="shared" si="20"/>
        <v>#DIV/0!</v>
      </c>
      <c r="R56" s="39" t="e">
        <f t="shared" si="20"/>
        <v>#DIV/0!</v>
      </c>
      <c r="S56" s="39" t="e">
        <f t="shared" si="20"/>
        <v>#DIV/0!</v>
      </c>
      <c r="T56" s="39" t="e">
        <f t="shared" si="20"/>
        <v>#DIV/0!</v>
      </c>
      <c r="U56" s="39" t="e">
        <f t="shared" si="20"/>
        <v>#DIV/0!</v>
      </c>
      <c r="V56" s="39" t="e">
        <f t="shared" si="20"/>
        <v>#DIV/0!</v>
      </c>
      <c r="W56" s="39" t="e">
        <f t="shared" si="20"/>
        <v>#DIV/0!</v>
      </c>
      <c r="X56" s="39" t="e">
        <f t="shared" si="20"/>
        <v>#DIV/0!</v>
      </c>
      <c r="Y56" s="39" t="e">
        <f t="shared" si="20"/>
        <v>#DIV/0!</v>
      </c>
      <c r="Z56" s="39" t="e">
        <f t="shared" si="20"/>
        <v>#DIV/0!</v>
      </c>
      <c r="AA56" s="39" t="e">
        <f>Z59</f>
        <v>#DIV/0!</v>
      </c>
      <c r="AB56" s="39" t="e">
        <f t="shared" si="20"/>
        <v>#DIV/0!</v>
      </c>
      <c r="AC56" s="39" t="e">
        <f t="shared" si="20"/>
        <v>#DIV/0!</v>
      </c>
      <c r="AD56" s="39" t="e">
        <f t="shared" si="20"/>
        <v>#DIV/0!</v>
      </c>
      <c r="AE56" s="39" t="e">
        <f t="shared" si="20"/>
        <v>#DIV/0!</v>
      </c>
      <c r="AF56" s="39" t="e">
        <f t="shared" si="20"/>
        <v>#DIV/0!</v>
      </c>
      <c r="AG56" s="39" t="e">
        <f t="shared" si="20"/>
        <v>#DIV/0!</v>
      </c>
      <c r="AH56" s="39" t="e">
        <f t="shared" si="20"/>
        <v>#DIV/0!</v>
      </c>
      <c r="AI56" s="39" t="e">
        <f t="shared" si="20"/>
        <v>#DIV/0!</v>
      </c>
      <c r="AJ56" s="39" t="e">
        <f t="shared" si="20"/>
        <v>#DIV/0!</v>
      </c>
      <c r="AK56" s="39" t="e">
        <f t="shared" si="20"/>
        <v>#DIV/0!</v>
      </c>
      <c r="AL56" s="39" t="e">
        <f t="shared" si="20"/>
        <v>#DIV/0!</v>
      </c>
      <c r="AM56" s="39" t="e">
        <f t="shared" si="20"/>
        <v>#DIV/0!</v>
      </c>
      <c r="AN56" s="39" t="e">
        <f t="shared" si="20"/>
        <v>#DIV/0!</v>
      </c>
      <c r="AO56" s="39" t="e">
        <f t="shared" si="20"/>
        <v>#DIV/0!</v>
      </c>
      <c r="AP56" s="39" t="e">
        <f t="shared" si="20"/>
        <v>#DIV/0!</v>
      </c>
      <c r="AQ56" s="39" t="e">
        <f t="shared" si="20"/>
        <v>#DIV/0!</v>
      </c>
      <c r="AR56" s="39" t="e">
        <f t="shared" si="20"/>
        <v>#DIV/0!</v>
      </c>
      <c r="AS56" s="39" t="e">
        <f t="shared" si="20"/>
        <v>#DIV/0!</v>
      </c>
      <c r="AT56" s="39" t="e">
        <f t="shared" si="20"/>
        <v>#DIV/0!</v>
      </c>
      <c r="AU56" s="39" t="e">
        <f t="shared" si="20"/>
        <v>#DIV/0!</v>
      </c>
    </row>
    <row r="57" spans="1:212" s="255" customFormat="1" ht="20" customHeight="1" x14ac:dyDescent="0.25">
      <c r="A57" s="253"/>
      <c r="B57" s="169" t="s">
        <v>28</v>
      </c>
      <c r="C57" s="156" t="s">
        <v>4</v>
      </c>
      <c r="D57" s="57"/>
      <c r="E57" s="56"/>
      <c r="F57" s="56"/>
      <c r="G57" s="56"/>
      <c r="H57" s="57"/>
      <c r="I57" s="57"/>
      <c r="J57" s="64" t="e">
        <f>J24</f>
        <v>#DIV/0!</v>
      </c>
      <c r="K57" s="64" t="e">
        <f t="shared" ref="K57:Q57" si="21">K24</f>
        <v>#DIV/0!</v>
      </c>
      <c r="L57" s="64" t="e">
        <f t="shared" si="21"/>
        <v>#DIV/0!</v>
      </c>
      <c r="M57" s="64" t="e">
        <f t="shared" si="21"/>
        <v>#DIV/0!</v>
      </c>
      <c r="N57" s="64" t="e">
        <f t="shared" si="21"/>
        <v>#DIV/0!</v>
      </c>
      <c r="O57" s="64" t="e">
        <f t="shared" si="21"/>
        <v>#DIV/0!</v>
      </c>
      <c r="P57" s="64" t="e">
        <f t="shared" si="21"/>
        <v>#DIV/0!</v>
      </c>
      <c r="Q57" s="64" t="e">
        <f t="shared" si="21"/>
        <v>#DIV/0!</v>
      </c>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1:212" s="255" customFormat="1" ht="20" customHeight="1" x14ac:dyDescent="0.25">
      <c r="A58" s="253"/>
      <c r="B58" s="242" t="s">
        <v>29</v>
      </c>
      <c r="C58" s="156" t="s">
        <v>4</v>
      </c>
      <c r="D58" s="57"/>
      <c r="E58" s="56"/>
      <c r="F58" s="56"/>
      <c r="G58" s="56"/>
      <c r="H58" s="57"/>
      <c r="I58" s="57"/>
      <c r="J58" s="64">
        <f>(IF(J49=0,0,-(J56/J53))*J49)</f>
        <v>0</v>
      </c>
      <c r="K58" s="64">
        <f t="shared" ref="K58:AU58" si="22">(IF(K49=0,0,-(K56/K53))*K49)</f>
        <v>0</v>
      </c>
      <c r="L58" s="64">
        <f t="shared" si="22"/>
        <v>0</v>
      </c>
      <c r="M58" s="64">
        <f t="shared" si="22"/>
        <v>0</v>
      </c>
      <c r="N58" s="64">
        <f t="shared" si="22"/>
        <v>0</v>
      </c>
      <c r="O58" s="64">
        <f t="shared" si="22"/>
        <v>0</v>
      </c>
      <c r="P58" s="64">
        <f t="shared" si="22"/>
        <v>0</v>
      </c>
      <c r="Q58" s="64">
        <f t="shared" si="22"/>
        <v>0</v>
      </c>
      <c r="R58" s="39">
        <f t="shared" si="22"/>
        <v>0</v>
      </c>
      <c r="S58" s="39">
        <f t="shared" si="22"/>
        <v>0</v>
      </c>
      <c r="T58" s="39">
        <f t="shared" si="22"/>
        <v>0</v>
      </c>
      <c r="U58" s="39">
        <f t="shared" si="22"/>
        <v>0</v>
      </c>
      <c r="V58" s="39">
        <f>(IF(V53=0,0,(-(V56/V53)*V49)))</f>
        <v>0</v>
      </c>
      <c r="W58" s="39">
        <f t="shared" si="22"/>
        <v>0</v>
      </c>
      <c r="X58" s="39">
        <f t="shared" si="22"/>
        <v>0</v>
      </c>
      <c r="Y58" s="39">
        <f t="shared" si="22"/>
        <v>0</v>
      </c>
      <c r="Z58" s="39">
        <f>(IF(Z49=0,0,-(Z56/Z53))*Z49)</f>
        <v>0</v>
      </c>
      <c r="AA58" s="39">
        <f t="shared" si="22"/>
        <v>0</v>
      </c>
      <c r="AB58" s="39">
        <f t="shared" si="22"/>
        <v>0</v>
      </c>
      <c r="AC58" s="39">
        <f t="shared" si="22"/>
        <v>0</v>
      </c>
      <c r="AD58" s="39">
        <f t="shared" si="22"/>
        <v>0</v>
      </c>
      <c r="AE58" s="39">
        <f t="shared" si="22"/>
        <v>0</v>
      </c>
      <c r="AF58" s="39">
        <f t="shared" si="22"/>
        <v>0</v>
      </c>
      <c r="AG58" s="39">
        <f t="shared" si="22"/>
        <v>0</v>
      </c>
      <c r="AH58" s="39">
        <f t="shared" si="22"/>
        <v>0</v>
      </c>
      <c r="AI58" s="39">
        <f t="shared" si="22"/>
        <v>0</v>
      </c>
      <c r="AJ58" s="39">
        <f t="shared" si="22"/>
        <v>0</v>
      </c>
      <c r="AK58" s="39">
        <f t="shared" si="22"/>
        <v>0</v>
      </c>
      <c r="AL58" s="39">
        <f t="shared" si="22"/>
        <v>0</v>
      </c>
      <c r="AM58" s="39">
        <f t="shared" si="22"/>
        <v>0</v>
      </c>
      <c r="AN58" s="39">
        <f t="shared" si="22"/>
        <v>0</v>
      </c>
      <c r="AO58" s="39">
        <f t="shared" si="22"/>
        <v>0</v>
      </c>
      <c r="AP58" s="39">
        <f t="shared" si="22"/>
        <v>0</v>
      </c>
      <c r="AQ58" s="39">
        <f t="shared" si="22"/>
        <v>0</v>
      </c>
      <c r="AR58" s="39">
        <f t="shared" si="22"/>
        <v>0</v>
      </c>
      <c r="AS58" s="39">
        <f t="shared" si="22"/>
        <v>0</v>
      </c>
      <c r="AT58" s="39">
        <f t="shared" si="22"/>
        <v>0</v>
      </c>
      <c r="AU58" s="39">
        <f t="shared" si="22"/>
        <v>0</v>
      </c>
    </row>
    <row r="59" spans="1:212" s="255" customFormat="1" ht="20" customHeight="1" x14ac:dyDescent="0.25">
      <c r="A59" s="253"/>
      <c r="B59" s="251" t="s">
        <v>30</v>
      </c>
      <c r="C59" s="156" t="s">
        <v>4</v>
      </c>
      <c r="D59" s="57"/>
      <c r="E59" s="56"/>
      <c r="F59" s="56"/>
      <c r="G59" s="56"/>
      <c r="H59" s="57"/>
      <c r="I59" s="57"/>
      <c r="J59" s="64" t="e">
        <f>SUM(J56:J58)</f>
        <v>#DIV/0!</v>
      </c>
      <c r="K59" s="64" t="e">
        <f t="shared" ref="K59:AU59" si="23">SUM(K56:K58)</f>
        <v>#DIV/0!</v>
      </c>
      <c r="L59" s="64" t="e">
        <f t="shared" si="23"/>
        <v>#DIV/0!</v>
      </c>
      <c r="M59" s="64" t="e">
        <f t="shared" si="23"/>
        <v>#DIV/0!</v>
      </c>
      <c r="N59" s="64" t="e">
        <f t="shared" si="23"/>
        <v>#DIV/0!</v>
      </c>
      <c r="O59" s="64" t="e">
        <f t="shared" si="23"/>
        <v>#DIV/0!</v>
      </c>
      <c r="P59" s="64" t="e">
        <f t="shared" si="23"/>
        <v>#DIV/0!</v>
      </c>
      <c r="Q59" s="64" t="e">
        <f t="shared" si="23"/>
        <v>#DIV/0!</v>
      </c>
      <c r="R59" s="39" t="e">
        <f t="shared" si="23"/>
        <v>#DIV/0!</v>
      </c>
      <c r="S59" s="39" t="e">
        <f t="shared" si="23"/>
        <v>#DIV/0!</v>
      </c>
      <c r="T59" s="39" t="e">
        <f t="shared" si="23"/>
        <v>#DIV/0!</v>
      </c>
      <c r="U59" s="39" t="e">
        <f t="shared" si="23"/>
        <v>#DIV/0!</v>
      </c>
      <c r="V59" s="39" t="e">
        <f t="shared" si="23"/>
        <v>#DIV/0!</v>
      </c>
      <c r="W59" s="39" t="e">
        <f t="shared" si="23"/>
        <v>#DIV/0!</v>
      </c>
      <c r="X59" s="39" t="e">
        <f t="shared" si="23"/>
        <v>#DIV/0!</v>
      </c>
      <c r="Y59" s="39" t="e">
        <f t="shared" si="23"/>
        <v>#DIV/0!</v>
      </c>
      <c r="Z59" s="39" t="e">
        <f t="shared" si="23"/>
        <v>#DIV/0!</v>
      </c>
      <c r="AA59" s="39" t="e">
        <f>SUM(AA56:AA58)</f>
        <v>#DIV/0!</v>
      </c>
      <c r="AB59" s="39" t="e">
        <f t="shared" si="23"/>
        <v>#DIV/0!</v>
      </c>
      <c r="AC59" s="39" t="e">
        <f t="shared" si="23"/>
        <v>#DIV/0!</v>
      </c>
      <c r="AD59" s="39" t="e">
        <f t="shared" si="23"/>
        <v>#DIV/0!</v>
      </c>
      <c r="AE59" s="39" t="e">
        <f t="shared" si="23"/>
        <v>#DIV/0!</v>
      </c>
      <c r="AF59" s="39" t="e">
        <f t="shared" si="23"/>
        <v>#DIV/0!</v>
      </c>
      <c r="AG59" s="39" t="e">
        <f t="shared" si="23"/>
        <v>#DIV/0!</v>
      </c>
      <c r="AH59" s="39" t="e">
        <f t="shared" si="23"/>
        <v>#DIV/0!</v>
      </c>
      <c r="AI59" s="39" t="e">
        <f t="shared" si="23"/>
        <v>#DIV/0!</v>
      </c>
      <c r="AJ59" s="39" t="e">
        <f t="shared" si="23"/>
        <v>#DIV/0!</v>
      </c>
      <c r="AK59" s="39" t="e">
        <f t="shared" si="23"/>
        <v>#DIV/0!</v>
      </c>
      <c r="AL59" s="39" t="e">
        <f t="shared" si="23"/>
        <v>#DIV/0!</v>
      </c>
      <c r="AM59" s="39" t="e">
        <f t="shared" si="23"/>
        <v>#DIV/0!</v>
      </c>
      <c r="AN59" s="39" t="e">
        <f t="shared" si="23"/>
        <v>#DIV/0!</v>
      </c>
      <c r="AO59" s="39" t="e">
        <f t="shared" si="23"/>
        <v>#DIV/0!</v>
      </c>
      <c r="AP59" s="39" t="e">
        <f t="shared" si="23"/>
        <v>#DIV/0!</v>
      </c>
      <c r="AQ59" s="39" t="e">
        <f t="shared" si="23"/>
        <v>#DIV/0!</v>
      </c>
      <c r="AR59" s="39" t="e">
        <f t="shared" si="23"/>
        <v>#DIV/0!</v>
      </c>
      <c r="AS59" s="39" t="e">
        <f t="shared" si="23"/>
        <v>#DIV/0!</v>
      </c>
      <c r="AT59" s="39" t="e">
        <f t="shared" si="23"/>
        <v>#DIV/0!</v>
      </c>
      <c r="AU59" s="39" t="e">
        <f t="shared" si="23"/>
        <v>#DIV/0!</v>
      </c>
    </row>
    <row r="60" spans="1:212" s="255" customFormat="1" ht="20" customHeight="1" x14ac:dyDescent="0.25">
      <c r="A60" s="253"/>
      <c r="B60" s="254" t="s">
        <v>7</v>
      </c>
      <c r="C60" s="156" t="s">
        <v>4</v>
      </c>
      <c r="D60" s="57"/>
      <c r="E60" s="56"/>
      <c r="F60" s="56"/>
      <c r="G60" s="56"/>
      <c r="H60" s="57"/>
      <c r="I60" s="57"/>
      <c r="J60" s="64" t="e">
        <f>-AVERAGE(J56,J59)*$E$52</f>
        <v>#DIV/0!</v>
      </c>
      <c r="K60" s="64" t="e">
        <f t="shared" ref="K60:AU60" si="24">-AVERAGE(K56,K59)*$E$52</f>
        <v>#DIV/0!</v>
      </c>
      <c r="L60" s="64" t="e">
        <f t="shared" si="24"/>
        <v>#DIV/0!</v>
      </c>
      <c r="M60" s="64" t="e">
        <f t="shared" si="24"/>
        <v>#DIV/0!</v>
      </c>
      <c r="N60" s="64" t="e">
        <f t="shared" si="24"/>
        <v>#DIV/0!</v>
      </c>
      <c r="O60" s="64" t="e">
        <f t="shared" si="24"/>
        <v>#DIV/0!</v>
      </c>
      <c r="P60" s="64" t="e">
        <f t="shared" si="24"/>
        <v>#DIV/0!</v>
      </c>
      <c r="Q60" s="64" t="e">
        <f t="shared" si="24"/>
        <v>#DIV/0!</v>
      </c>
      <c r="R60" s="39" t="e">
        <f t="shared" si="24"/>
        <v>#DIV/0!</v>
      </c>
      <c r="S60" s="39" t="e">
        <f t="shared" si="24"/>
        <v>#DIV/0!</v>
      </c>
      <c r="T60" s="39" t="e">
        <f t="shared" si="24"/>
        <v>#DIV/0!</v>
      </c>
      <c r="U60" s="39" t="e">
        <f t="shared" si="24"/>
        <v>#DIV/0!</v>
      </c>
      <c r="V60" s="39" t="e">
        <f t="shared" si="24"/>
        <v>#DIV/0!</v>
      </c>
      <c r="W60" s="39" t="e">
        <f t="shared" si="24"/>
        <v>#DIV/0!</v>
      </c>
      <c r="X60" s="39" t="e">
        <f t="shared" si="24"/>
        <v>#DIV/0!</v>
      </c>
      <c r="Y60" s="39" t="e">
        <f t="shared" si="24"/>
        <v>#DIV/0!</v>
      </c>
      <c r="Z60" s="39" t="e">
        <f t="shared" si="24"/>
        <v>#DIV/0!</v>
      </c>
      <c r="AA60" s="39" t="e">
        <f t="shared" si="24"/>
        <v>#DIV/0!</v>
      </c>
      <c r="AB60" s="39" t="e">
        <f t="shared" si="24"/>
        <v>#DIV/0!</v>
      </c>
      <c r="AC60" s="39" t="e">
        <f t="shared" si="24"/>
        <v>#DIV/0!</v>
      </c>
      <c r="AD60" s="39" t="e">
        <f t="shared" si="24"/>
        <v>#DIV/0!</v>
      </c>
      <c r="AE60" s="39" t="e">
        <f t="shared" si="24"/>
        <v>#DIV/0!</v>
      </c>
      <c r="AF60" s="39" t="e">
        <f t="shared" si="24"/>
        <v>#DIV/0!</v>
      </c>
      <c r="AG60" s="39" t="e">
        <f t="shared" si="24"/>
        <v>#DIV/0!</v>
      </c>
      <c r="AH60" s="39" t="e">
        <f t="shared" si="24"/>
        <v>#DIV/0!</v>
      </c>
      <c r="AI60" s="39" t="e">
        <f t="shared" si="24"/>
        <v>#DIV/0!</v>
      </c>
      <c r="AJ60" s="39" t="e">
        <f t="shared" si="24"/>
        <v>#DIV/0!</v>
      </c>
      <c r="AK60" s="39" t="e">
        <f t="shared" si="24"/>
        <v>#DIV/0!</v>
      </c>
      <c r="AL60" s="39" t="e">
        <f t="shared" si="24"/>
        <v>#DIV/0!</v>
      </c>
      <c r="AM60" s="39" t="e">
        <f t="shared" si="24"/>
        <v>#DIV/0!</v>
      </c>
      <c r="AN60" s="39" t="e">
        <f t="shared" si="24"/>
        <v>#DIV/0!</v>
      </c>
      <c r="AO60" s="39" t="e">
        <f t="shared" si="24"/>
        <v>#DIV/0!</v>
      </c>
      <c r="AP60" s="39" t="e">
        <f t="shared" si="24"/>
        <v>#DIV/0!</v>
      </c>
      <c r="AQ60" s="39" t="e">
        <f t="shared" si="24"/>
        <v>#DIV/0!</v>
      </c>
      <c r="AR60" s="39" t="e">
        <f t="shared" si="24"/>
        <v>#DIV/0!</v>
      </c>
      <c r="AS60" s="39" t="e">
        <f t="shared" si="24"/>
        <v>#DIV/0!</v>
      </c>
      <c r="AT60" s="39" t="e">
        <f t="shared" si="24"/>
        <v>#DIV/0!</v>
      </c>
      <c r="AU60" s="39" t="e">
        <f t="shared" si="24"/>
        <v>#DIV/0!</v>
      </c>
    </row>
    <row r="61" spans="1:212" s="255" customFormat="1" ht="20" customHeight="1" x14ac:dyDescent="0.25">
      <c r="A61" s="253"/>
      <c r="B61" s="254"/>
      <c r="C61" s="156"/>
      <c r="D61" s="57"/>
      <c r="E61" s="56"/>
      <c r="F61" s="56"/>
      <c r="G61" s="56"/>
      <c r="H61" s="57"/>
      <c r="I61" s="57"/>
      <c r="J61" s="64"/>
      <c r="K61" s="64"/>
      <c r="L61" s="64"/>
      <c r="M61" s="64"/>
      <c r="N61" s="64"/>
      <c r="O61" s="64"/>
      <c r="P61" s="64"/>
      <c r="Q61" s="64"/>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212" s="247" customFormat="1" ht="20" customHeight="1" x14ac:dyDescent="0.25">
      <c r="A62" s="43"/>
      <c r="B62" s="244" t="s">
        <v>287</v>
      </c>
      <c r="C62" s="245"/>
      <c r="D62" s="246"/>
      <c r="E62" s="246"/>
      <c r="F62" s="246"/>
      <c r="G62" s="246"/>
      <c r="H62" s="246"/>
      <c r="I62" s="246"/>
      <c r="J62" s="58">
        <f>IF($F$67=TRUE,(IF(J5&lt;=(ROUNDUP('Pamata pieņēmumi'!$D$23,0)+$E$66),(IF(J5&lt;=ROUNDUP('Pamata pieņēmumi'!$D$23,0)+$E$68,IF(ROUNDUP('Pamata pieņēmumi'!$D$23,0)+$E$68=Finansējums!J5,(Finansējums!J5-'Pamata pieņēmumi'!$D$23-$E$68),0),IF(J5=($E$66+ROUNDUP('Pamata pieņēmumi'!$D$23,0)),(1-(ROUNDUP('Pamata pieņēmumi'!$D$23,0)-'Pamata pieņēmumi'!$D$23)),1))),0)),(IF(J5&lt;=($E$66+ROUNDUP('Pamata pieņēmumi'!$D$23,0)),IF(Finansējums!J5&lt;=ROUNDUP('Pamata pieņēmumi'!$D$23,0),IF(Finansējums!J5=ROUNDUP('Pamata pieņēmumi'!$D$23,0),J5-'Pamata pieņēmumi'!$D$23,0),IF(J5=($E$66+ROUNDUP('Pamata pieņēmumi'!$D$23,0)),(1-(ROUNDUP('Pamata pieņēmumi'!$D$23,0)-'Pamata pieņēmumi'!$D$23)),1)),0)))</f>
        <v>0</v>
      </c>
      <c r="K62" s="58">
        <f>IF($F$67=TRUE,(IF(K5&lt;=(ROUNDUP('Pamata pieņēmumi'!$D$23,0)+$E$66),(IF(K5&lt;=ROUNDUP('Pamata pieņēmumi'!$D$23,0)+$E$68,IF(ROUNDUP('Pamata pieņēmumi'!$D$23,0)+$E$68=Finansējums!K5,(Finansējums!K5-'Pamata pieņēmumi'!$D$23-$E$68),0),IF(K5=($E$66+ROUNDUP('Pamata pieņēmumi'!$D$23,0)),(1-(ROUNDUP('Pamata pieņēmumi'!$D$23,0)-'Pamata pieņēmumi'!$D$23)),1))),0)),(IF(K5&lt;=($E$66+ROUNDUP('Pamata pieņēmumi'!$D$23,0)),IF(Finansējums!K5&lt;=ROUNDUP('Pamata pieņēmumi'!$D$23,0),IF(Finansējums!K5=ROUNDUP('Pamata pieņēmumi'!$D$23,0),K5-'Pamata pieņēmumi'!$D$23,0),IF(K5=($E$66+ROUNDUP('Pamata pieņēmumi'!$D$23,0)),(1-(ROUNDUP('Pamata pieņēmumi'!$D$23,0)-'Pamata pieņēmumi'!$D$23)),1)),0)))</f>
        <v>0</v>
      </c>
      <c r="L62" s="58">
        <f>IF($F$67=TRUE,(IF(L5&lt;=(ROUNDUP('Pamata pieņēmumi'!$D$23,0)+$E$66),(IF(L5&lt;=ROUNDUP('Pamata pieņēmumi'!$D$23,0)+$E$68,IF(ROUNDUP('Pamata pieņēmumi'!$D$23,0)+$E$68=Finansējums!L5,(Finansējums!L5-'Pamata pieņēmumi'!$D$23-$E$68),0),IF(L5=($E$66+ROUNDUP('Pamata pieņēmumi'!$D$23,0)),(1-(ROUNDUP('Pamata pieņēmumi'!$D$23,0)-'Pamata pieņēmumi'!$D$23)),1))),0)),(IF(L5&lt;=($E$66+ROUNDUP('Pamata pieņēmumi'!$D$23,0)),IF(Finansējums!L5&lt;=ROUNDUP('Pamata pieņēmumi'!$D$23,0),IF(Finansējums!L5=ROUNDUP('Pamata pieņēmumi'!$D$23,0),L5-'Pamata pieņēmumi'!$D$23,0),IF(L5=($E$66+ROUNDUP('Pamata pieņēmumi'!$D$23,0)),(1-(ROUNDUP('Pamata pieņēmumi'!$D$23,0)-'Pamata pieņēmumi'!$D$23)),1)),0)))</f>
        <v>0</v>
      </c>
      <c r="M62" s="58">
        <f>IF($F$67=TRUE,(IF(M5&lt;=(ROUNDUP('Pamata pieņēmumi'!$D$23,0)+$E$66),(IF(M5&lt;=ROUNDUP('Pamata pieņēmumi'!$D$23,0)+$E$68,IF(ROUNDUP('Pamata pieņēmumi'!$D$23,0)+$E$68=Finansējums!M5,(Finansējums!M5-'Pamata pieņēmumi'!$D$23-$E$68),0),IF(M5=($E$66+ROUNDUP('Pamata pieņēmumi'!$D$23,0)),(1-(ROUNDUP('Pamata pieņēmumi'!$D$23,0)-'Pamata pieņēmumi'!$D$23)),1))),0)),(IF(M5&lt;=($E$66+ROUNDUP('Pamata pieņēmumi'!$D$23,0)),IF(Finansējums!M5&lt;=ROUNDUP('Pamata pieņēmumi'!$D$23,0),IF(Finansējums!M5=ROUNDUP('Pamata pieņēmumi'!$D$23,0),M5-'Pamata pieņēmumi'!$D$23,0),IF(M5=($E$66+ROUNDUP('Pamata pieņēmumi'!$D$23,0)),(1-(ROUNDUP('Pamata pieņēmumi'!$D$23,0)-'Pamata pieņēmumi'!$D$23)),1)),0)))</f>
        <v>0</v>
      </c>
      <c r="N62" s="58">
        <f>IF($F$67=TRUE,(IF(N5&lt;=(ROUNDUP('Pamata pieņēmumi'!$D$23,0)+$E$66),(IF(N5&lt;=ROUNDUP('Pamata pieņēmumi'!$D$23,0)+$E$68,IF(ROUNDUP('Pamata pieņēmumi'!$D$23,0)+$E$68=Finansējums!N5,(Finansējums!N5-'Pamata pieņēmumi'!$D$23-$E$68),0),IF(N5=($E$66+ROUNDUP('Pamata pieņēmumi'!$D$23,0)),(1-(ROUNDUP('Pamata pieņēmumi'!$D$23,0)-'Pamata pieņēmumi'!$D$23)),1))),0)),(IF(N5&lt;=($E$66+ROUNDUP('Pamata pieņēmumi'!$D$23,0)),IF(Finansējums!N5&lt;=ROUNDUP('Pamata pieņēmumi'!$D$23,0),IF(Finansējums!N5=ROUNDUP('Pamata pieņēmumi'!$D$23,0),N5-'Pamata pieņēmumi'!$D$23,0),IF(N5=($E$66+ROUNDUP('Pamata pieņēmumi'!$D$23,0)),(1-(ROUNDUP('Pamata pieņēmumi'!$D$23,0)-'Pamata pieņēmumi'!$D$23)),1)),0)))</f>
        <v>0</v>
      </c>
      <c r="O62" s="58">
        <f>IF($F$67=TRUE,(IF(O5&lt;=(ROUNDUP('Pamata pieņēmumi'!$D$23,0)+$E$66),(IF(O5&lt;=ROUNDUP('Pamata pieņēmumi'!$D$23,0)+$E$68,IF(ROUNDUP('Pamata pieņēmumi'!$D$23,0)+$E$68=Finansējums!O5,(Finansējums!O5-'Pamata pieņēmumi'!$D$23-$E$68),0),IF(O5=($E$66+ROUNDUP('Pamata pieņēmumi'!$D$23,0)),(1-(ROUNDUP('Pamata pieņēmumi'!$D$23,0)-'Pamata pieņēmumi'!$D$23)),1))),0)),(IF(O5&lt;=($E$66+ROUNDUP('Pamata pieņēmumi'!$D$23,0)),IF(Finansējums!O5&lt;=ROUNDUP('Pamata pieņēmumi'!$D$23,0),IF(Finansējums!O5=ROUNDUP('Pamata pieņēmumi'!$D$23,0),O5-'Pamata pieņēmumi'!$D$23,0),IF(O5=($E$66+ROUNDUP('Pamata pieņēmumi'!$D$23,0)),(1-(ROUNDUP('Pamata pieņēmumi'!$D$23,0)-'Pamata pieņēmumi'!$D$23)),1)),0)))</f>
        <v>0</v>
      </c>
      <c r="P62" s="58">
        <f>IF($F$67=TRUE,(IF(P5&lt;=(ROUNDUP('Pamata pieņēmumi'!$D$23,0)+$E$66),(IF(P5&lt;=ROUNDUP('Pamata pieņēmumi'!$D$23,0)+$E$68,IF(ROUNDUP('Pamata pieņēmumi'!$D$23,0)+$E$68=Finansējums!P5,(Finansējums!P5-'Pamata pieņēmumi'!$D$23-$E$68),0),IF(P5=($E$66+ROUNDUP('Pamata pieņēmumi'!$D$23,0)),(1-(ROUNDUP('Pamata pieņēmumi'!$D$23,0)-'Pamata pieņēmumi'!$D$23)),1))),0)),(IF(P5&lt;=($E$66+ROUNDUP('Pamata pieņēmumi'!$D$23,0)),IF(Finansējums!P5&lt;=ROUNDUP('Pamata pieņēmumi'!$D$23,0),IF(Finansējums!P5=ROUNDUP('Pamata pieņēmumi'!$D$23,0),P5-'Pamata pieņēmumi'!$D$23,0),IF(P5=($E$66+ROUNDUP('Pamata pieņēmumi'!$D$23,0)),(1-(ROUNDUP('Pamata pieņēmumi'!$D$23,0)-'Pamata pieņēmumi'!$D$23)),1)),0)))</f>
        <v>0</v>
      </c>
      <c r="Q62" s="58">
        <f>IF($F$67=TRUE,(IF(Q5&lt;=(ROUNDUP('Pamata pieņēmumi'!$D$23,0)+$E$66),(IF(Q5&lt;=ROUNDUP('Pamata pieņēmumi'!$D$23,0)+$E$68,IF(ROUNDUP('Pamata pieņēmumi'!$D$23,0)+$E$68=Finansējums!Q5,(Finansējums!Q5-'Pamata pieņēmumi'!$D$23-$E$68),0),IF(Q5=($E$66+ROUNDUP('Pamata pieņēmumi'!$D$23,0)),(1-(ROUNDUP('Pamata pieņēmumi'!$D$23,0)-'Pamata pieņēmumi'!$D$23)),1))),0)),(IF(Q5&lt;=($E$66+ROUNDUP('Pamata pieņēmumi'!$D$23,0)),IF(Finansējums!Q5&lt;=ROUNDUP('Pamata pieņēmumi'!$D$23,0),IF(Finansējums!Q5=ROUNDUP('Pamata pieņēmumi'!$D$23,0),Q5-'Pamata pieņēmumi'!$D$23,0),IF(Q5=($E$66+ROUNDUP('Pamata pieņēmumi'!$D$23,0)),(1-(ROUNDUP('Pamata pieņēmumi'!$D$23,0)-'Pamata pieņēmumi'!$D$23)),1)),0)))</f>
        <v>0</v>
      </c>
      <c r="R62" s="58">
        <f>IF($F$67=TRUE,(IF(R5&lt;=(ROUNDUP('Pamata pieņēmumi'!$D$23,0)+$E$66),(IF(R5&lt;=ROUNDUP('Pamata pieņēmumi'!$D$23,0)+$E$68,IF(ROUNDUP('Pamata pieņēmumi'!$D$23,0)+$E$68=Finansējums!R5,(Finansējums!R5-'Pamata pieņēmumi'!$D$23-$E$68),0),IF(R5=($E$66+ROUNDUP('Pamata pieņēmumi'!$D$23,0)),(1-(ROUNDUP('Pamata pieņēmumi'!$D$23,0)-'Pamata pieņēmumi'!$D$23)),1))),0)),(IF(R5&lt;=($E$66+ROUNDUP('Pamata pieņēmumi'!$D$23,0)),IF(Finansējums!R5&lt;=ROUNDUP('Pamata pieņēmumi'!$D$23,0),IF(Finansējums!R5=ROUNDUP('Pamata pieņēmumi'!$D$23,0),R5-'Pamata pieņēmumi'!$D$23,0),IF(R5=($E$66+ROUNDUP('Pamata pieņēmumi'!$D$23,0)),(1-(ROUNDUP('Pamata pieņēmumi'!$D$23,0)-'Pamata pieņēmumi'!$D$23)),1)),0)))</f>
        <v>0</v>
      </c>
      <c r="S62" s="58">
        <f>IF($F$67=TRUE,(IF(S5&lt;=(ROUNDUP('Pamata pieņēmumi'!$D$23,0)+$E$66),(IF(S5&lt;=ROUNDUP('Pamata pieņēmumi'!$D$23,0)+$E$68,IF(ROUNDUP('Pamata pieņēmumi'!$D$23,0)+$E$68=Finansējums!S5,(Finansējums!S5-'Pamata pieņēmumi'!$D$23-$E$68),0),IF(S5=($E$66+ROUNDUP('Pamata pieņēmumi'!$D$23,0)),(1-(ROUNDUP('Pamata pieņēmumi'!$D$23,0)-'Pamata pieņēmumi'!$D$23)),1))),0)),(IF(S5&lt;=($E$66+ROUNDUP('Pamata pieņēmumi'!$D$23,0)),IF(Finansējums!S5&lt;=ROUNDUP('Pamata pieņēmumi'!$D$23,0),IF(Finansējums!S5=ROUNDUP('Pamata pieņēmumi'!$D$23,0),S5-'Pamata pieņēmumi'!$D$23,0),IF(S5=($E$66+ROUNDUP('Pamata pieņēmumi'!$D$23,0)),(1-(ROUNDUP('Pamata pieņēmumi'!$D$23,0)-'Pamata pieņēmumi'!$D$23)),1)),0)))</f>
        <v>0</v>
      </c>
      <c r="T62" s="58">
        <f>IF($F$67=TRUE,(IF(T5&lt;=(ROUNDUP('Pamata pieņēmumi'!$D$23,0)+$E$66),(IF(T5&lt;=ROUNDUP('Pamata pieņēmumi'!$D$23,0)+$E$68,IF(ROUNDUP('Pamata pieņēmumi'!$D$23,0)+$E$68=Finansējums!T5,(Finansējums!T5-'Pamata pieņēmumi'!$D$23-$E$68),0),IF(T5=($E$66+ROUNDUP('Pamata pieņēmumi'!$D$23,0)),(1-(ROUNDUP('Pamata pieņēmumi'!$D$23,0)-'Pamata pieņēmumi'!$D$23)),1))),0)),(IF(T5&lt;=($E$66+ROUNDUP('Pamata pieņēmumi'!$D$23,0)),IF(Finansējums!T5&lt;=ROUNDUP('Pamata pieņēmumi'!$D$23,0),IF(Finansējums!T5=ROUNDUP('Pamata pieņēmumi'!$D$23,0),T5-'Pamata pieņēmumi'!$D$23,0),IF(T5=($E$66+ROUNDUP('Pamata pieņēmumi'!$D$23,0)),(1-(ROUNDUP('Pamata pieņēmumi'!$D$23,0)-'Pamata pieņēmumi'!$D$23)),1)),0)))</f>
        <v>0</v>
      </c>
      <c r="U62" s="58">
        <f>IF($F$67=TRUE,(IF(U5&lt;=(ROUNDUP('Pamata pieņēmumi'!$D$23,0)+$E$66),(IF(U5&lt;=ROUNDUP('Pamata pieņēmumi'!$D$23,0)+$E$68,IF(ROUNDUP('Pamata pieņēmumi'!$D$23,0)+$E$68=Finansējums!U5,(Finansējums!U5-'Pamata pieņēmumi'!$D$23-$E$68),0),IF(U5=($E$66+ROUNDUP('Pamata pieņēmumi'!$D$23,0)),(1-(ROUNDUP('Pamata pieņēmumi'!$D$23,0)-'Pamata pieņēmumi'!$D$23)),1))),0)),(IF(U5&lt;=($E$66+ROUNDUP('Pamata pieņēmumi'!$D$23,0)),IF(Finansējums!U5&lt;=ROUNDUP('Pamata pieņēmumi'!$D$23,0),IF(Finansējums!U5=ROUNDUP('Pamata pieņēmumi'!$D$23,0),U5-'Pamata pieņēmumi'!$D$23,0),IF(U5=($E$66+ROUNDUP('Pamata pieņēmumi'!$D$23,0)),(1-(ROUNDUP('Pamata pieņēmumi'!$D$23,0)-'Pamata pieņēmumi'!$D$23)),1)),0)))</f>
        <v>0</v>
      </c>
      <c r="V62" s="58">
        <f>IF($F$67=TRUE,(IF(V5&lt;=(ROUNDUP('Pamata pieņēmumi'!$D$23,0)+$E$66),(IF(V5&lt;=ROUNDUP('Pamata pieņēmumi'!$D$23,0)+$E$68,IF(ROUNDUP('Pamata pieņēmumi'!$D$23,0)+$E$68=Finansējums!V5,(Finansējums!V5-'Pamata pieņēmumi'!$D$23-$E$68),0),IF(V5=($E$66+ROUNDUP('Pamata pieņēmumi'!$D$23,0)),(1-(ROUNDUP('Pamata pieņēmumi'!$D$23,0)-'Pamata pieņēmumi'!$D$23)),1))),0)),(IF(V5&lt;=($E$66+ROUNDUP('Pamata pieņēmumi'!$D$23,0)),IF(Finansējums!V5&lt;=ROUNDUP('Pamata pieņēmumi'!$D$23,0),IF(Finansējums!V5=ROUNDUP('Pamata pieņēmumi'!$D$23,0),V5-'Pamata pieņēmumi'!$D$23,0),IF(V5=($E$66+ROUNDUP('Pamata pieņēmumi'!$D$23,0)),(1-(ROUNDUP('Pamata pieņēmumi'!$D$23,0)-'Pamata pieņēmumi'!$D$23)),1)),0)))</f>
        <v>0</v>
      </c>
      <c r="W62" s="58">
        <f>IF($F$67=TRUE,(IF(W5&lt;=(ROUNDUP('Pamata pieņēmumi'!$D$23,0)+$E$66),(IF(W5&lt;=ROUNDUP('Pamata pieņēmumi'!$D$23,0)+$E$68,IF(ROUNDUP('Pamata pieņēmumi'!$D$23,0)+$E$68=Finansējums!W5,(Finansējums!W5-'Pamata pieņēmumi'!$D$23-$E$68),0),IF(W5=($E$66+ROUNDUP('Pamata pieņēmumi'!$D$23,0)),(1-(ROUNDUP('Pamata pieņēmumi'!$D$23,0)-'Pamata pieņēmumi'!$D$23)),1))),0)),(IF(W5&lt;=($E$66+ROUNDUP('Pamata pieņēmumi'!$D$23,0)),IF(Finansējums!W5&lt;=ROUNDUP('Pamata pieņēmumi'!$D$23,0),IF(Finansējums!W5=ROUNDUP('Pamata pieņēmumi'!$D$23,0),W5-'Pamata pieņēmumi'!$D$23,0),IF(W5=($E$66+ROUNDUP('Pamata pieņēmumi'!$D$23,0)),(1-(ROUNDUP('Pamata pieņēmumi'!$D$23,0)-'Pamata pieņēmumi'!$D$23)),1)),0)))</f>
        <v>0</v>
      </c>
      <c r="X62" s="58">
        <f>IF($F$67=TRUE,(IF(X5&lt;=(ROUNDUP('Pamata pieņēmumi'!$D$23,0)+$E$66),(IF(X5&lt;=ROUNDUP('Pamata pieņēmumi'!$D$23,0)+$E$68,IF(ROUNDUP('Pamata pieņēmumi'!$D$23,0)+$E$68=Finansējums!X5,(Finansējums!X5-'Pamata pieņēmumi'!$D$23-$E$68),0),IF(X5=($E$66+ROUNDUP('Pamata pieņēmumi'!$D$23,0)),(1-(ROUNDUP('Pamata pieņēmumi'!$D$23,0)-'Pamata pieņēmumi'!$D$23)),1))),0)),(IF(X5&lt;=($E$66+ROUNDUP('Pamata pieņēmumi'!$D$23,0)),IF(Finansējums!X5&lt;=ROUNDUP('Pamata pieņēmumi'!$D$23,0),IF(Finansējums!X5=ROUNDUP('Pamata pieņēmumi'!$D$23,0),X5-'Pamata pieņēmumi'!$D$23,0),IF(X5=($E$66+ROUNDUP('Pamata pieņēmumi'!$D$23,0)),(1-(ROUNDUP('Pamata pieņēmumi'!$D$23,0)-'Pamata pieņēmumi'!$D$23)),1)),0)))</f>
        <v>0</v>
      </c>
      <c r="Y62" s="58">
        <f>IF($F$67=TRUE,(IF(Y5&lt;=(ROUNDUP('Pamata pieņēmumi'!$D$23,0)+$E$66),(IF(Y5&lt;=ROUNDUP('Pamata pieņēmumi'!$D$23,0)+$E$68,IF(ROUNDUP('Pamata pieņēmumi'!$D$23,0)+$E$68=Finansējums!Y5,(Finansējums!Y5-'Pamata pieņēmumi'!$D$23-$E$68),0),IF(Y5=($E$66+ROUNDUP('Pamata pieņēmumi'!$D$23,0)),(1-(ROUNDUP('Pamata pieņēmumi'!$D$23,0)-'Pamata pieņēmumi'!$D$23)),1))),0)),(IF(Y5&lt;=($E$66+ROUNDUP('Pamata pieņēmumi'!$D$23,0)),IF(Finansējums!Y5&lt;=ROUNDUP('Pamata pieņēmumi'!$D$23,0),IF(Finansējums!Y5=ROUNDUP('Pamata pieņēmumi'!$D$23,0),Y5-'Pamata pieņēmumi'!$D$23,0),IF(Y5=($E$66+ROUNDUP('Pamata pieņēmumi'!$D$23,0)),(1-(ROUNDUP('Pamata pieņēmumi'!$D$23,0)-'Pamata pieņēmumi'!$D$23)),1)),0)))</f>
        <v>0</v>
      </c>
      <c r="Z62" s="58">
        <f>IF($F$67=TRUE,(IF(Z5&lt;=(ROUNDUP('Pamata pieņēmumi'!$D$23,0)+$E$66),(IF(Z5&lt;=ROUNDUP('Pamata pieņēmumi'!$D$23,0)+$E$68,IF(ROUNDUP('Pamata pieņēmumi'!$D$23,0)+$E$68=Finansējums!Z5,(Finansējums!Z5-'Pamata pieņēmumi'!$D$23-$E$68),0),IF(Z5=($E$66+ROUNDUP('Pamata pieņēmumi'!$D$23,0)),(1-(ROUNDUP('Pamata pieņēmumi'!$D$23,0)-'Pamata pieņēmumi'!$D$23)),1))),0)),(IF(Z5&lt;=($E$66+ROUNDUP('Pamata pieņēmumi'!$D$23,0)),IF(Finansējums!Z5&lt;=ROUNDUP('Pamata pieņēmumi'!$D$23,0),IF(Finansējums!Z5=ROUNDUP('Pamata pieņēmumi'!$D$23,0),Z5-'Pamata pieņēmumi'!$D$23,0),IF(Z5=($E$66+ROUNDUP('Pamata pieņēmumi'!$D$23,0)),(1-(ROUNDUP('Pamata pieņēmumi'!$D$23,0)-'Pamata pieņēmumi'!$D$23)),1)),0)))</f>
        <v>0</v>
      </c>
      <c r="AA62" s="58">
        <f>IF($F$67=TRUE,(IF(AA5&lt;=(ROUNDUP('Pamata pieņēmumi'!$D$23,0)+$E$66),(IF(AA5&lt;=ROUNDUP('Pamata pieņēmumi'!$D$23,0)+$E$68,IF(ROUNDUP('Pamata pieņēmumi'!$D$23,0)+$E$68=Finansējums!AA5,(Finansējums!AA5-'Pamata pieņēmumi'!$D$23-$E$68),0),IF(AA5=($E$66+ROUNDUP('Pamata pieņēmumi'!$D$23,0)),(1-(ROUNDUP('Pamata pieņēmumi'!$D$23,0)-'Pamata pieņēmumi'!$D$23)),1))),0)),(IF(AA5&lt;=($E$66+ROUNDUP('Pamata pieņēmumi'!$D$23,0)),IF(Finansējums!AA5&lt;=ROUNDUP('Pamata pieņēmumi'!$D$23,0),IF(Finansējums!AA5=ROUNDUP('Pamata pieņēmumi'!$D$23,0),AA5-'Pamata pieņēmumi'!$D$23,0),IF(AA5=($E$66+ROUNDUP('Pamata pieņēmumi'!$D$23,0)),(1-(ROUNDUP('Pamata pieņēmumi'!$D$23,0)-'Pamata pieņēmumi'!$D$23)),1)),0)))</f>
        <v>0</v>
      </c>
      <c r="AB62" s="58">
        <f>IF($F$67=TRUE,(IF(AB5&lt;=(ROUNDUP('Pamata pieņēmumi'!$D$23,0)+$E$66),(IF(AB5&lt;=ROUNDUP('Pamata pieņēmumi'!$D$23,0)+$E$68,IF(ROUNDUP('Pamata pieņēmumi'!$D$23,0)+$E$68=Finansējums!AB5,(Finansējums!AB5-'Pamata pieņēmumi'!$D$23-$E$68),0),IF(AB5=($E$66+ROUNDUP('Pamata pieņēmumi'!$D$23,0)),(1-(ROUNDUP('Pamata pieņēmumi'!$D$23,0)-'Pamata pieņēmumi'!$D$23)),1))),0)),(IF(AB5&lt;=($E$66+ROUNDUP('Pamata pieņēmumi'!$D$23,0)),IF(Finansējums!AB5&lt;=ROUNDUP('Pamata pieņēmumi'!$D$23,0),IF(Finansējums!AB5=ROUNDUP('Pamata pieņēmumi'!$D$23,0),AB5-'Pamata pieņēmumi'!$D$23,0),IF(AB5=($E$66+ROUNDUP('Pamata pieņēmumi'!$D$23,0)),(1-(ROUNDUP('Pamata pieņēmumi'!$D$23,0)-'Pamata pieņēmumi'!$D$23)),1)),0)))</f>
        <v>0</v>
      </c>
      <c r="AC62" s="58">
        <f>IF($F$67=TRUE,(IF(AC5&lt;=(ROUNDUP('Pamata pieņēmumi'!$D$23,0)+$E$66),(IF(AC5&lt;=ROUNDUP('Pamata pieņēmumi'!$D$23,0)+$E$68,IF(ROUNDUP('Pamata pieņēmumi'!$D$23,0)+$E$68=Finansējums!AC5,(Finansējums!AC5-'Pamata pieņēmumi'!$D$23-$E$68),0),IF(AC5=($E$66+ROUNDUP('Pamata pieņēmumi'!$D$23,0)),(1-(ROUNDUP('Pamata pieņēmumi'!$D$23,0)-'Pamata pieņēmumi'!$D$23)),1))),0)),(IF(AC5&lt;=($E$66+ROUNDUP('Pamata pieņēmumi'!$D$23,0)),IF(Finansējums!AC5&lt;=ROUNDUP('Pamata pieņēmumi'!$D$23,0),IF(Finansējums!AC5=ROUNDUP('Pamata pieņēmumi'!$D$23,0),AC5-'Pamata pieņēmumi'!$D$23,0),IF(AC5=($E$66+ROUNDUP('Pamata pieņēmumi'!$D$23,0)),(1-(ROUNDUP('Pamata pieņēmumi'!$D$23,0)-'Pamata pieņēmumi'!$D$23)),1)),0)))</f>
        <v>0</v>
      </c>
      <c r="AD62" s="58">
        <f>IF($F$67=TRUE,(IF(AD5&lt;=(ROUNDUP('Pamata pieņēmumi'!$D$23,0)+$E$66),(IF(AD5&lt;=ROUNDUP('Pamata pieņēmumi'!$D$23,0)+$E$68,IF(ROUNDUP('Pamata pieņēmumi'!$D$23,0)+$E$68=Finansējums!AD5,(Finansējums!AD5-'Pamata pieņēmumi'!$D$23-$E$68),0),IF(AD5=($E$66+ROUNDUP('Pamata pieņēmumi'!$D$23,0)),(1-(ROUNDUP('Pamata pieņēmumi'!$D$23,0)-'Pamata pieņēmumi'!$D$23)),1))),0)),(IF(AD5&lt;=($E$66+ROUNDUP('Pamata pieņēmumi'!$D$23,0)),IF(Finansējums!AD5&lt;=ROUNDUP('Pamata pieņēmumi'!$D$23,0),IF(Finansējums!AD5=ROUNDUP('Pamata pieņēmumi'!$D$23,0),AD5-'Pamata pieņēmumi'!$D$23,0),IF(AD5=($E$66+ROUNDUP('Pamata pieņēmumi'!$D$23,0)),(1-(ROUNDUP('Pamata pieņēmumi'!$D$23,0)-'Pamata pieņēmumi'!$D$23)),1)),0)))</f>
        <v>0</v>
      </c>
      <c r="AE62" s="58">
        <f>IF($F$67=TRUE,(IF(AE5&lt;=(ROUNDUP('Pamata pieņēmumi'!$D$23,0)+$E$66),(IF(AE5&lt;=ROUNDUP('Pamata pieņēmumi'!$D$23,0)+$E$68,IF(ROUNDUP('Pamata pieņēmumi'!$D$23,0)+$E$68=Finansējums!AE5,(Finansējums!AE5-'Pamata pieņēmumi'!$D$23-$E$68),0),IF(AE5=($E$66+ROUNDUP('Pamata pieņēmumi'!$D$23,0)),(1-(ROUNDUP('Pamata pieņēmumi'!$D$23,0)-'Pamata pieņēmumi'!$D$23)),1))),0)),(IF(AE5&lt;=($E$66+ROUNDUP('Pamata pieņēmumi'!$D$23,0)),IF(Finansējums!AE5&lt;=ROUNDUP('Pamata pieņēmumi'!$D$23,0),IF(Finansējums!AE5=ROUNDUP('Pamata pieņēmumi'!$D$23,0),AE5-'Pamata pieņēmumi'!$D$23,0),IF(AE5=($E$66+ROUNDUP('Pamata pieņēmumi'!$D$23,0)),(1-(ROUNDUP('Pamata pieņēmumi'!$D$23,0)-'Pamata pieņēmumi'!$D$23)),1)),0)))</f>
        <v>0</v>
      </c>
      <c r="AF62" s="58">
        <f>IF($F$67=TRUE,(IF(AF5&lt;=(ROUNDUP('Pamata pieņēmumi'!$D$23,0)+$E$66),(IF(AF5&lt;=ROUNDUP('Pamata pieņēmumi'!$D$23,0)+$E$68,IF(ROUNDUP('Pamata pieņēmumi'!$D$23,0)+$E$68=Finansējums!AF5,(Finansējums!AF5-'Pamata pieņēmumi'!$D$23-$E$68),0),IF(AF5=($E$66+ROUNDUP('Pamata pieņēmumi'!$D$23,0)),(1-(ROUNDUP('Pamata pieņēmumi'!$D$23,0)-'Pamata pieņēmumi'!$D$23)),1))),0)),(IF(AF5&lt;=($E$66+ROUNDUP('Pamata pieņēmumi'!$D$23,0)),IF(Finansējums!AF5&lt;=ROUNDUP('Pamata pieņēmumi'!$D$23,0),IF(Finansējums!AF5=ROUNDUP('Pamata pieņēmumi'!$D$23,0),AF5-'Pamata pieņēmumi'!$D$23,0),IF(AF5=($E$66+ROUNDUP('Pamata pieņēmumi'!$D$23,0)),(1-(ROUNDUP('Pamata pieņēmumi'!$D$23,0)-'Pamata pieņēmumi'!$D$23)),1)),0)))</f>
        <v>0</v>
      </c>
      <c r="AG62" s="58">
        <f>IF($F$67=TRUE,(IF(AG5&lt;=(ROUNDUP('Pamata pieņēmumi'!$D$23,0)+$E$66),(IF(AG5&lt;=ROUNDUP('Pamata pieņēmumi'!$D$23,0)+$E$68,IF(ROUNDUP('Pamata pieņēmumi'!$D$23,0)+$E$68=Finansējums!AG5,(Finansējums!AG5-'Pamata pieņēmumi'!$D$23-$E$68),0),IF(AG5=($E$66+ROUNDUP('Pamata pieņēmumi'!$D$23,0)),(1-(ROUNDUP('Pamata pieņēmumi'!$D$23,0)-'Pamata pieņēmumi'!$D$23)),1))),0)),(IF(AG5&lt;=($E$66+ROUNDUP('Pamata pieņēmumi'!$D$23,0)),IF(Finansējums!AG5&lt;=ROUNDUP('Pamata pieņēmumi'!$D$23,0),IF(Finansējums!AG5=ROUNDUP('Pamata pieņēmumi'!$D$23,0),AG5-'Pamata pieņēmumi'!$D$23,0),IF(AG5=($E$66+ROUNDUP('Pamata pieņēmumi'!$D$23,0)),(1-(ROUNDUP('Pamata pieņēmumi'!$D$23,0)-'Pamata pieņēmumi'!$D$23)),1)),0)))</f>
        <v>0</v>
      </c>
      <c r="AH62" s="58">
        <f>IF($F$67=TRUE,(IF(AH5&lt;=(ROUNDUP('Pamata pieņēmumi'!$D$23,0)+$E$66),(IF(AH5&lt;=ROUNDUP('Pamata pieņēmumi'!$D$23,0)+$E$68,IF(ROUNDUP('Pamata pieņēmumi'!$D$23,0)+$E$68=Finansējums!AH5,(Finansējums!AH5-'Pamata pieņēmumi'!$D$23-$E$68),0),IF(AH5=($E$66+ROUNDUP('Pamata pieņēmumi'!$D$23,0)),(1-(ROUNDUP('Pamata pieņēmumi'!$D$23,0)-'Pamata pieņēmumi'!$D$23)),1))),0)),(IF(AH5&lt;=($E$66+ROUNDUP('Pamata pieņēmumi'!$D$23,0)),IF(Finansējums!AH5&lt;=ROUNDUP('Pamata pieņēmumi'!$D$23,0),IF(Finansējums!AH5=ROUNDUP('Pamata pieņēmumi'!$D$23,0),AH5-'Pamata pieņēmumi'!$D$23,0),IF(AH5=($E$66+ROUNDUP('Pamata pieņēmumi'!$D$23,0)),(1-(ROUNDUP('Pamata pieņēmumi'!$D$23,0)-'Pamata pieņēmumi'!$D$23)),1)),0)))</f>
        <v>0</v>
      </c>
      <c r="AI62" s="58">
        <f>IF($F$67=TRUE,(IF(AI5&lt;=(ROUNDUP('Pamata pieņēmumi'!$D$23,0)+$E$66),(IF(AI5&lt;=ROUNDUP('Pamata pieņēmumi'!$D$23,0)+$E$68,IF(ROUNDUP('Pamata pieņēmumi'!$D$23,0)+$E$68=Finansējums!AI5,(Finansējums!AI5-'Pamata pieņēmumi'!$D$23-$E$68),0),IF(AI5=($E$66+ROUNDUP('Pamata pieņēmumi'!$D$23,0)),(1-(ROUNDUP('Pamata pieņēmumi'!$D$23,0)-'Pamata pieņēmumi'!$D$23)),1))),0)),(IF(AI5&lt;=($E$66+ROUNDUP('Pamata pieņēmumi'!$D$23,0)),IF(Finansējums!AI5&lt;=ROUNDUP('Pamata pieņēmumi'!$D$23,0),IF(Finansējums!AI5=ROUNDUP('Pamata pieņēmumi'!$D$23,0),AI5-'Pamata pieņēmumi'!$D$23,0),IF(AI5=($E$66+ROUNDUP('Pamata pieņēmumi'!$D$23,0)),(1-(ROUNDUP('Pamata pieņēmumi'!$D$23,0)-'Pamata pieņēmumi'!$D$23)),1)),0)))</f>
        <v>0</v>
      </c>
      <c r="AJ62" s="58">
        <f>IF($F$67=TRUE,(IF(AJ5&lt;=(ROUNDUP('Pamata pieņēmumi'!$D$23,0)+$E$66),(IF(AJ5&lt;=ROUNDUP('Pamata pieņēmumi'!$D$23,0)+$E$68,IF(ROUNDUP('Pamata pieņēmumi'!$D$23,0)+$E$68=Finansējums!AJ5,(Finansējums!AJ5-'Pamata pieņēmumi'!$D$23-$E$68),0),IF(AJ5=($E$66+ROUNDUP('Pamata pieņēmumi'!$D$23,0)),(1-(ROUNDUP('Pamata pieņēmumi'!$D$23,0)-'Pamata pieņēmumi'!$D$23)),1))),0)),(IF(AJ5&lt;=($E$66+ROUNDUP('Pamata pieņēmumi'!$D$23,0)),IF(Finansējums!AJ5&lt;=ROUNDUP('Pamata pieņēmumi'!$D$23,0),IF(Finansējums!AJ5=ROUNDUP('Pamata pieņēmumi'!$D$23,0),AJ5-'Pamata pieņēmumi'!$D$23,0),IF(AJ5=($E$66+ROUNDUP('Pamata pieņēmumi'!$D$23,0)),(1-(ROUNDUP('Pamata pieņēmumi'!$D$23,0)-'Pamata pieņēmumi'!$D$23)),1)),0)))</f>
        <v>0</v>
      </c>
      <c r="AK62" s="58">
        <f>IF($F$67=TRUE,(IF(AK5&lt;=(ROUNDUP('Pamata pieņēmumi'!$D$23,0)+$E$66),(IF(AK5&lt;=ROUNDUP('Pamata pieņēmumi'!$D$23,0)+$E$68,IF(ROUNDUP('Pamata pieņēmumi'!$D$23,0)+$E$68=Finansējums!AK5,(Finansējums!AK5-'Pamata pieņēmumi'!$D$23-$E$68),0),IF(AK5=($E$66+ROUNDUP('Pamata pieņēmumi'!$D$23,0)),(1-(ROUNDUP('Pamata pieņēmumi'!$D$23,0)-'Pamata pieņēmumi'!$D$23)),1))),0)),(IF(AK5&lt;=($E$66+ROUNDUP('Pamata pieņēmumi'!$D$23,0)),IF(Finansējums!AK5&lt;=ROUNDUP('Pamata pieņēmumi'!$D$23,0),IF(Finansējums!AK5=ROUNDUP('Pamata pieņēmumi'!$D$23,0),AK5-'Pamata pieņēmumi'!$D$23,0),IF(AK5=($E$66+ROUNDUP('Pamata pieņēmumi'!$D$23,0)),(1-(ROUNDUP('Pamata pieņēmumi'!$D$23,0)-'Pamata pieņēmumi'!$D$23)),1)),0)))</f>
        <v>0</v>
      </c>
      <c r="AL62" s="58">
        <f>IF($F$67=TRUE,(IF(AL5&lt;=(ROUNDUP('Pamata pieņēmumi'!$D$23,0)+$E$66),(IF(AL5&lt;=ROUNDUP('Pamata pieņēmumi'!$D$23,0)+$E$68,IF(ROUNDUP('Pamata pieņēmumi'!$D$23,0)+$E$68=Finansējums!AL5,(Finansējums!AL5-'Pamata pieņēmumi'!$D$23-$E$68),0),IF(AL5=($E$66+ROUNDUP('Pamata pieņēmumi'!$D$23,0)),(1-(ROUNDUP('Pamata pieņēmumi'!$D$23,0)-'Pamata pieņēmumi'!$D$23)),1))),0)),(IF(AL5&lt;=($E$66+ROUNDUP('Pamata pieņēmumi'!$D$23,0)),IF(Finansējums!AL5&lt;=ROUNDUP('Pamata pieņēmumi'!$D$23,0),IF(Finansējums!AL5=ROUNDUP('Pamata pieņēmumi'!$D$23,0),AL5-'Pamata pieņēmumi'!$D$23,0),IF(AL5=($E$66+ROUNDUP('Pamata pieņēmumi'!$D$23,0)),(1-(ROUNDUP('Pamata pieņēmumi'!$D$23,0)-'Pamata pieņēmumi'!$D$23)),1)),0)))</f>
        <v>0</v>
      </c>
      <c r="AM62" s="58">
        <f>IF($F$67=TRUE,(IF(AM5&lt;=(ROUNDUP('Pamata pieņēmumi'!$D$23,0)+$E$66),(IF(AM5&lt;=ROUNDUP('Pamata pieņēmumi'!$D$23,0)+$E$68,IF(ROUNDUP('Pamata pieņēmumi'!$D$23,0)+$E$68=Finansējums!AM5,(Finansējums!AM5-'Pamata pieņēmumi'!$D$23-$E$68),0),IF(AM5=($E$66+ROUNDUP('Pamata pieņēmumi'!$D$23,0)),(1-(ROUNDUP('Pamata pieņēmumi'!$D$23,0)-'Pamata pieņēmumi'!$D$23)),1))),0)),(IF(AM5&lt;=($E$66+ROUNDUP('Pamata pieņēmumi'!$D$23,0)),IF(Finansējums!AM5&lt;=ROUNDUP('Pamata pieņēmumi'!$D$23,0),IF(Finansējums!AM5=ROUNDUP('Pamata pieņēmumi'!$D$23,0),AM5-'Pamata pieņēmumi'!$D$23,0),IF(AM5=($E$66+ROUNDUP('Pamata pieņēmumi'!$D$23,0)),(1-(ROUNDUP('Pamata pieņēmumi'!$D$23,0)-'Pamata pieņēmumi'!$D$23)),1)),0)))</f>
        <v>0</v>
      </c>
      <c r="AN62" s="58">
        <f>IF($F$67=TRUE,(IF(AN5&lt;=(ROUNDUP('Pamata pieņēmumi'!$D$23,0)+$E$66),(IF(AN5&lt;=ROUNDUP('Pamata pieņēmumi'!$D$23,0)+$E$68,IF(ROUNDUP('Pamata pieņēmumi'!$D$23,0)+$E$68=Finansējums!AN5,(Finansējums!AN5-'Pamata pieņēmumi'!$D$23-$E$68),0),IF(AN5=($E$66+ROUNDUP('Pamata pieņēmumi'!$D$23,0)),(1-(ROUNDUP('Pamata pieņēmumi'!$D$23,0)-'Pamata pieņēmumi'!$D$23)),1))),0)),(IF(AN5&lt;=($E$66+ROUNDUP('Pamata pieņēmumi'!$D$23,0)),IF(Finansējums!AN5&lt;=ROUNDUP('Pamata pieņēmumi'!$D$23,0),IF(Finansējums!AN5=ROUNDUP('Pamata pieņēmumi'!$D$23,0),AN5-'Pamata pieņēmumi'!$D$23,0),IF(AN5=($E$66+ROUNDUP('Pamata pieņēmumi'!$D$23,0)),(1-(ROUNDUP('Pamata pieņēmumi'!$D$23,0)-'Pamata pieņēmumi'!$D$23)),1)),0)))</f>
        <v>0</v>
      </c>
      <c r="AO62" s="58">
        <f>IF($F$67=TRUE,(IF(AO5&lt;=(ROUNDUP('Pamata pieņēmumi'!$D$23,0)+$E$66),(IF(AO5&lt;=ROUNDUP('Pamata pieņēmumi'!$D$23,0)+$E$68,IF(ROUNDUP('Pamata pieņēmumi'!$D$23,0)+$E$68=Finansējums!AO5,(Finansējums!AO5-'Pamata pieņēmumi'!$D$23-$E$68),0),IF(AO5=($E$66+ROUNDUP('Pamata pieņēmumi'!$D$23,0)),(1-(ROUNDUP('Pamata pieņēmumi'!$D$23,0)-'Pamata pieņēmumi'!$D$23)),1))),0)),(IF(AO5&lt;=($E$66+ROUNDUP('Pamata pieņēmumi'!$D$23,0)),IF(Finansējums!AO5&lt;=ROUNDUP('Pamata pieņēmumi'!$D$23,0),IF(Finansējums!AO5=ROUNDUP('Pamata pieņēmumi'!$D$23,0),AO5-'Pamata pieņēmumi'!$D$23,0),IF(AO5=($E$66+ROUNDUP('Pamata pieņēmumi'!$D$23,0)),(1-(ROUNDUP('Pamata pieņēmumi'!$D$23,0)-'Pamata pieņēmumi'!$D$23)),1)),0)))</f>
        <v>0</v>
      </c>
      <c r="AP62" s="58">
        <f>IF($F$67=TRUE,(IF(AP5&lt;=(ROUNDUP('Pamata pieņēmumi'!$D$23,0)+$E$66),(IF(AP5&lt;=ROUNDUP('Pamata pieņēmumi'!$D$23,0)+$E$68,IF(ROUNDUP('Pamata pieņēmumi'!$D$23,0)+$E$68=Finansējums!AP5,(Finansējums!AP5-'Pamata pieņēmumi'!$D$23-$E$68),0),IF(AP5=($E$66+ROUNDUP('Pamata pieņēmumi'!$D$23,0)),(1-(ROUNDUP('Pamata pieņēmumi'!$D$23,0)-'Pamata pieņēmumi'!$D$23)),1))),0)),(IF(AP5&lt;=($E$66+ROUNDUP('Pamata pieņēmumi'!$D$23,0)),IF(Finansējums!AP5&lt;=ROUNDUP('Pamata pieņēmumi'!$D$23,0),IF(Finansējums!AP5=ROUNDUP('Pamata pieņēmumi'!$D$23,0),AP5-'Pamata pieņēmumi'!$D$23,0),IF(AP5=($E$66+ROUNDUP('Pamata pieņēmumi'!$D$23,0)),(1-(ROUNDUP('Pamata pieņēmumi'!$D$23,0)-'Pamata pieņēmumi'!$D$23)),1)),0)))</f>
        <v>0</v>
      </c>
      <c r="AQ62" s="58">
        <f>IF($F$67=TRUE,(IF(AQ5&lt;=(ROUNDUP('Pamata pieņēmumi'!$D$23,0)+$E$66),(IF(AQ5&lt;=ROUNDUP('Pamata pieņēmumi'!$D$23,0)+$E$68,IF(ROUNDUP('Pamata pieņēmumi'!$D$23,0)+$E$68=Finansējums!AQ5,(Finansējums!AQ5-'Pamata pieņēmumi'!$D$23-$E$68),0),IF(AQ5=($E$66+ROUNDUP('Pamata pieņēmumi'!$D$23,0)),(1-(ROUNDUP('Pamata pieņēmumi'!$D$23,0)-'Pamata pieņēmumi'!$D$23)),1))),0)),(IF(AQ5&lt;=($E$66+ROUNDUP('Pamata pieņēmumi'!$D$23,0)),IF(Finansējums!AQ5&lt;=ROUNDUP('Pamata pieņēmumi'!$D$23,0),IF(Finansējums!AQ5=ROUNDUP('Pamata pieņēmumi'!$D$23,0),AQ5-'Pamata pieņēmumi'!$D$23,0),IF(AQ5=($E$66+ROUNDUP('Pamata pieņēmumi'!$D$23,0)),(1-(ROUNDUP('Pamata pieņēmumi'!$D$23,0)-'Pamata pieņēmumi'!$D$23)),1)),0)))</f>
        <v>0</v>
      </c>
      <c r="AR62" s="58">
        <f>IF($F$67=TRUE,(IF(AR5&lt;=(ROUNDUP('Pamata pieņēmumi'!$D$23,0)+$E$66),(IF(AR5&lt;=ROUNDUP('Pamata pieņēmumi'!$D$23,0)+$E$68,IF(ROUNDUP('Pamata pieņēmumi'!$D$23,0)+$E$68=Finansējums!AR5,(Finansējums!AR5-'Pamata pieņēmumi'!$D$23-$E$68),0),IF(AR5=($E$66+ROUNDUP('Pamata pieņēmumi'!$D$23,0)),(1-(ROUNDUP('Pamata pieņēmumi'!$D$23,0)-'Pamata pieņēmumi'!$D$23)),1))),0)),(IF(AR5&lt;=($E$66+ROUNDUP('Pamata pieņēmumi'!$D$23,0)),IF(Finansējums!AR5&lt;=ROUNDUP('Pamata pieņēmumi'!$D$23,0),IF(Finansējums!AR5=ROUNDUP('Pamata pieņēmumi'!$D$23,0),AR5-'Pamata pieņēmumi'!$D$23,0),IF(AR5=($E$66+ROUNDUP('Pamata pieņēmumi'!$D$23,0)),(1-(ROUNDUP('Pamata pieņēmumi'!$D$23,0)-'Pamata pieņēmumi'!$D$23)),1)),0)))</f>
        <v>0</v>
      </c>
      <c r="AS62" s="58">
        <f>IF($F$67=TRUE,(IF(AS5&lt;=(ROUNDUP('Pamata pieņēmumi'!$D$23,0)+$E$66),(IF(AS5&lt;=ROUNDUP('Pamata pieņēmumi'!$D$23,0)+$E$68,IF(ROUNDUP('Pamata pieņēmumi'!$D$23,0)+$E$68=Finansējums!AS5,(Finansējums!AS5-'Pamata pieņēmumi'!$D$23-$E$68),0),IF(AS5=($E$66+ROUNDUP('Pamata pieņēmumi'!$D$23,0)),(1-(ROUNDUP('Pamata pieņēmumi'!$D$23,0)-'Pamata pieņēmumi'!$D$23)),1))),0)),(IF(AS5&lt;=($E$66+ROUNDUP('Pamata pieņēmumi'!$D$23,0)),IF(Finansējums!AS5&lt;=ROUNDUP('Pamata pieņēmumi'!$D$23,0),IF(Finansējums!AS5=ROUNDUP('Pamata pieņēmumi'!$D$23,0),AS5-'Pamata pieņēmumi'!$D$23,0),IF(AS5=($E$66+ROUNDUP('Pamata pieņēmumi'!$D$23,0)),(1-(ROUNDUP('Pamata pieņēmumi'!$D$23,0)-'Pamata pieņēmumi'!$D$23)),1)),0)))</f>
        <v>0</v>
      </c>
      <c r="AT62" s="58">
        <f>IF($F$67=TRUE,(IF(AT5&lt;=(ROUNDUP('Pamata pieņēmumi'!$D$23,0)+$E$66),(IF(AT5&lt;=ROUNDUP('Pamata pieņēmumi'!$D$23,0)+$E$68,IF(ROUNDUP('Pamata pieņēmumi'!$D$23,0)+$E$68=Finansējums!AT5,(Finansējums!AT5-'Pamata pieņēmumi'!$D$23-$E$68),0),IF(AT5=($E$66+ROUNDUP('Pamata pieņēmumi'!$D$23,0)),(1-(ROUNDUP('Pamata pieņēmumi'!$D$23,0)-'Pamata pieņēmumi'!$D$23)),1))),0)),(IF(AT5&lt;=($E$66+ROUNDUP('Pamata pieņēmumi'!$D$23,0)),IF(Finansējums!AT5&lt;=ROUNDUP('Pamata pieņēmumi'!$D$23,0),IF(Finansējums!AT5=ROUNDUP('Pamata pieņēmumi'!$D$23,0),AT5-'Pamata pieņēmumi'!$D$23,0),IF(AT5=($E$66+ROUNDUP('Pamata pieņēmumi'!$D$23,0)),(1-(ROUNDUP('Pamata pieņēmumi'!$D$23,0)-'Pamata pieņēmumi'!$D$23)),1)),0)))</f>
        <v>0</v>
      </c>
      <c r="AU62" s="58">
        <f>IF($F$67=TRUE,(IF(AU5&lt;=(ROUNDUP('Pamata pieņēmumi'!$D$23,0)+$E$66),(IF(AU5&lt;=ROUNDUP('Pamata pieņēmumi'!$D$23,0)+$E$68,IF(ROUNDUP('Pamata pieņēmumi'!$D$23,0)+$E$68=Finansējums!AU5,(Finansējums!AU5-'Pamata pieņēmumi'!$D$23-$E$68),0),IF(AU5=($E$66+ROUNDUP('Pamata pieņēmumi'!$D$23,0)),(1-(ROUNDUP('Pamata pieņēmumi'!$D$23,0)-'Pamata pieņēmumi'!$D$23)),1))),0)),(IF(AU5&lt;=($E$66+ROUNDUP('Pamata pieņēmumi'!$D$23,0)),IF(Finansējums!AU5&lt;=ROUNDUP('Pamata pieņēmumi'!$D$23,0),IF(Finansējums!AU5=ROUNDUP('Pamata pieņēmumi'!$D$23,0),AU5-'Pamata pieņēmumi'!$D$23,0),IF(AU5=($E$66+ROUNDUP('Pamata pieņēmumi'!$D$23,0)),(1-(ROUNDUP('Pamata pieņēmumi'!$D$23,0)-'Pamata pieņēmumi'!$D$23)),1)),0)))</f>
        <v>0</v>
      </c>
      <c r="AV62" s="40"/>
      <c r="AW62" s="40"/>
      <c r="AX62" s="40"/>
      <c r="AY62" s="40"/>
      <c r="AZ62" s="40"/>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row>
    <row r="63" spans="1:212" s="255" customFormat="1" ht="20" customHeight="1" x14ac:dyDescent="0.25">
      <c r="A63" s="253"/>
      <c r="B63" s="155" t="s">
        <v>22</v>
      </c>
      <c r="C63" s="156" t="s">
        <v>2</v>
      </c>
      <c r="D63" s="57"/>
      <c r="E63" s="68" t="e">
        <f>E25</f>
        <v>#VALUE!</v>
      </c>
      <c r="F63" s="56"/>
      <c r="G63" s="56"/>
      <c r="H63" s="57"/>
      <c r="I63" s="57"/>
      <c r="J63" s="64"/>
      <c r="K63" s="64"/>
      <c r="L63" s="64"/>
      <c r="M63" s="64"/>
      <c r="N63" s="64"/>
      <c r="O63" s="64"/>
      <c r="P63" s="64"/>
      <c r="Q63" s="64"/>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row>
    <row r="64" spans="1:212" s="255" customFormat="1" ht="20" customHeight="1" x14ac:dyDescent="0.25">
      <c r="A64" s="253"/>
      <c r="B64" s="155" t="s">
        <v>23</v>
      </c>
      <c r="C64" s="156" t="s">
        <v>4</v>
      </c>
      <c r="D64" s="57"/>
      <c r="E64" s="69">
        <f>G25</f>
        <v>0</v>
      </c>
      <c r="F64" s="56"/>
      <c r="G64" s="56"/>
      <c r="H64" s="57"/>
      <c r="I64" s="57"/>
      <c r="J64" s="64"/>
      <c r="K64" s="64"/>
      <c r="L64" s="64"/>
      <c r="M64" s="64"/>
      <c r="N64" s="64"/>
      <c r="O64" s="64"/>
      <c r="P64" s="64"/>
      <c r="Q64" s="64"/>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row>
    <row r="65" spans="1:212" s="255" customFormat="1" ht="20" customHeight="1" x14ac:dyDescent="0.25">
      <c r="A65" s="253"/>
      <c r="B65" s="155" t="s">
        <v>26</v>
      </c>
      <c r="C65" s="156" t="s">
        <v>2</v>
      </c>
      <c r="D65" s="57"/>
      <c r="E65" s="315">
        <f>'Finansēšanas pieņēmumi'!D26</f>
        <v>6.8999999999999999E-3</v>
      </c>
      <c r="F65" s="56"/>
      <c r="G65" s="56"/>
      <c r="H65" s="57"/>
      <c r="I65" s="57"/>
      <c r="J65" s="64"/>
      <c r="K65" s="64"/>
      <c r="L65" s="64"/>
      <c r="M65" s="64"/>
      <c r="N65" s="64"/>
      <c r="O65" s="64"/>
      <c r="P65" s="64"/>
      <c r="Q65" s="64"/>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row>
    <row r="66" spans="1:212" s="255" customFormat="1" ht="25" x14ac:dyDescent="0.25">
      <c r="A66" s="253"/>
      <c r="B66" s="249" t="s">
        <v>228</v>
      </c>
      <c r="C66" s="250" t="s">
        <v>9</v>
      </c>
      <c r="D66" s="57"/>
      <c r="E66" s="56">
        <f>'Finansēšanas pieņēmumi'!D27-'Pamata pieņēmumi'!D23</f>
        <v>0</v>
      </c>
      <c r="F66" s="56"/>
      <c r="G66" s="56"/>
      <c r="H66" s="57"/>
      <c r="I66" s="57"/>
      <c r="J66" s="64">
        <f>IF(AND(J62&gt;0,$F$67=TRUE),$E$66-SUM(I$62:$J62)-$E$68,IF(J62&gt;0,$E$66-SUM(I$62:$J62),0))</f>
        <v>0</v>
      </c>
      <c r="K66" s="64">
        <f>IF(AND(K62&gt;0,$F$67=TRUE),$E$66-SUM(J$62:$J62)-$E$68,IF(K62&gt;0,$E$66-SUM(J$62:$J62),0))</f>
        <v>0</v>
      </c>
      <c r="L66" s="64">
        <f>IF(AND(L62&gt;0,$F$67=TRUE),$E$66-SUM($J$62:K62)-$E$68,IF(L62&gt;0,$E$66-SUM($J$62:K62),0))</f>
        <v>0</v>
      </c>
      <c r="M66" s="64">
        <f>IF(AND(M62&gt;0,$F$67=TRUE),$E$66-SUM($J$62:L62)-$E$68,IF(M62&gt;0,$E$66-SUM($J$62:L62),0))</f>
        <v>0</v>
      </c>
      <c r="N66" s="64">
        <f>IF(AND(N62&gt;0,$F$67=TRUE),$E$66-SUM($J$62:M62)-$E$68,IF(N62&gt;0,$E$66-SUM($J$62:M62),0))</f>
        <v>0</v>
      </c>
      <c r="O66" s="64">
        <f>IF(AND(O62&gt;0,$F$67=TRUE),$E$66-SUM($J$62:N62)-$E$68,IF(O62&gt;0,$E$66-SUM($J$62:N62),0))</f>
        <v>0</v>
      </c>
      <c r="P66" s="64">
        <f>IF(AND(P62&gt;0,$F$67=TRUE),$E$66-SUM($J$62:O62)-$E$68,IF(P62&gt;0,$E$66-SUM($J$62:O62),0))</f>
        <v>0</v>
      </c>
      <c r="Q66" s="64">
        <f>IF(AND(Q62&gt;0,$F$67=TRUE),$E$66-SUM($J$62:P62)-$E$68,IF(Q62&gt;0,$E$66-SUM($J$62:P62),0))</f>
        <v>0</v>
      </c>
      <c r="R66" s="39">
        <f>IF(AND(R62&gt;0,$F$67=TRUE),$E$66-SUM($J$62:Q62)-$E$68,IF(R62&gt;0,$E$66-SUM($J$62:Q62),0))</f>
        <v>0</v>
      </c>
      <c r="S66" s="39">
        <f>IF(AND(S62&gt;0,$F$67=TRUE),$E$66-SUM($J$62:R62)-$E$68,IF(S62&gt;0,$E$66-SUM($J$62:R62),0))</f>
        <v>0</v>
      </c>
      <c r="T66" s="39">
        <f>IF(AND(T62&gt;0,$F$67=TRUE),$E$66-SUM($J$62:S62)-$E$68,IF(T62&gt;0,$E$66-SUM($J$62:S62),0))</f>
        <v>0</v>
      </c>
      <c r="U66" s="39">
        <f>IF(AND(U62&gt;0,$F$67=TRUE),$E$66-SUM($J$62:T62)-$E$68,IF(U62&gt;0,$E$66-SUM($J$62:T62),0))</f>
        <v>0</v>
      </c>
      <c r="V66" s="39">
        <f>IF(AND(V62&gt;0,$F$67=TRUE),$E$66-SUM($J$62:U62)-$E$68,IF(V62&gt;0,$E$66-SUM($J$62:U62),0))</f>
        <v>0</v>
      </c>
      <c r="W66" s="39">
        <f>IF(AND(W62&gt;0,$F$67=TRUE),$E$66-SUM($J$62:V62)-$E$68,IF(W62&gt;0,$E$66-SUM($J$62:V62),0))</f>
        <v>0</v>
      </c>
      <c r="X66" s="39">
        <f>IF(AND(X62&gt;0,$F$67=TRUE),$E$66-SUM($J$62:W62)-$E$68,IF(X62&gt;0,$E$66-SUM($J$62:W62),0))</f>
        <v>0</v>
      </c>
      <c r="Y66" s="39">
        <f>IF(AND(Y62&gt;0,$F$67=TRUE),$E$66-SUM($J$62:X62)-$E$68,IF(Y62&gt;0,$E$66-SUM($J$62:X62),0))</f>
        <v>0</v>
      </c>
      <c r="Z66" s="39">
        <f>IF(AND(Z62&gt;0,$F$67=TRUE),$E$66-SUM($J$62:Y62)-$E$68,IF(Z62&gt;0,$E$66-SUM($J$62:Y62),0))</f>
        <v>0</v>
      </c>
      <c r="AA66" s="39">
        <f>IF(AND(AA62&gt;0,$F$67=TRUE),$E$66-SUM($J$62:Z62)-$E$68,IF(AA62&gt;0,$E$66-SUM($J$62:Z62),0))</f>
        <v>0</v>
      </c>
      <c r="AB66" s="39">
        <f>IF(AND(AB62&gt;0,$F$67=TRUE),$E$66-SUM($J$62:AA62)-$E$68,IF(AB62&gt;0,$E$66-SUM($J$62:AA62),0))</f>
        <v>0</v>
      </c>
      <c r="AC66" s="39">
        <f>IF(AND(AC62&gt;0,$F$67=TRUE),$E$66-SUM($J$62:AB62)-$E$68,IF(AC62&gt;0,$E$66-SUM($J$62:AB62),0))</f>
        <v>0</v>
      </c>
      <c r="AD66" s="39">
        <f>IF(AND(AD62&gt;0,$F$67=TRUE),$E$66-SUM($J$62:AC62)-$E$68,IF(AD62&gt;0,$E$66-SUM($J$62:AC62),0))</f>
        <v>0</v>
      </c>
      <c r="AE66" s="39">
        <f>IF(AND(AE62&gt;0,$F$67=TRUE),$E$66-SUM($J$62:AD62)-$E$68,IF(AE62&gt;0,$E$66-SUM($J$62:AD62),0))</f>
        <v>0</v>
      </c>
      <c r="AF66" s="39">
        <f>IF(AND(AF62&gt;0,$F$67=TRUE),$E$66-SUM($J$62:AE62)-$E$68,IF(AF62&gt;0,$E$66-SUM($J$62:AE62),0))</f>
        <v>0</v>
      </c>
      <c r="AG66" s="39">
        <f>IF(AND(AG62&gt;0,$F$67=TRUE),$E$66-SUM($J$62:AF62)-$E$68,IF(AG62&gt;0,$E$66-SUM($J$62:AF62),0))</f>
        <v>0</v>
      </c>
      <c r="AH66" s="39">
        <f>IF(AND(AH62&gt;0,$F$67=TRUE),$E$66-SUM($J$62:AG62)-$E$68,IF(AH62&gt;0,$E$66-SUM($J$62:AG62),0))</f>
        <v>0</v>
      </c>
      <c r="AI66" s="39">
        <f>IF(AND(AI62&gt;0,$F$67=TRUE),$E$66-SUM($J$62:AH62)-$E$68,IF(AI62&gt;0,$E$66-SUM($J$62:AH62),0))</f>
        <v>0</v>
      </c>
      <c r="AJ66" s="39">
        <f>IF(AND(AJ62&gt;0,$F$67=TRUE),$E$66-SUM($J$62:AI62)-$E$68,IF(AJ62&gt;0,$E$66-SUM($J$62:AI62),0))</f>
        <v>0</v>
      </c>
      <c r="AK66" s="39">
        <f>IF(AND(AK62&gt;0,$F$67=TRUE),$E$66-SUM($J$62:AJ62)-$E$68,IF(AK62&gt;0,$E$66-SUM($J$62:AJ62),0))</f>
        <v>0</v>
      </c>
      <c r="AL66" s="39">
        <f>IF(AND(AL62&gt;0,$F$67=TRUE),$E$66-SUM($J$62:AK62)-$E$68,IF(AL62&gt;0,$E$66-SUM($J$62:AK62),0))</f>
        <v>0</v>
      </c>
      <c r="AM66" s="39">
        <f>IF(AND(AM62&gt;0,$F$67=TRUE),$E$66-SUM($J$62:AL62)-$E$68,IF(AM62&gt;0,$E$66-SUM($J$62:AL62),0))</f>
        <v>0</v>
      </c>
      <c r="AN66" s="39">
        <f>IF(AND(AN62&gt;0,$F$67=TRUE),$E$66-SUM($J$62:AM62)-$E$68,IF(AN62&gt;0,$E$66-SUM($J$62:AM62),0))</f>
        <v>0</v>
      </c>
      <c r="AO66" s="39">
        <f>IF(AND(AO62&gt;0,$F$67=TRUE),$E$66-SUM($J$62:AN62)-$E$68,IF(AO62&gt;0,$E$66-SUM($J$62:AN62),0))</f>
        <v>0</v>
      </c>
      <c r="AP66" s="39">
        <f>IF(AND(AP62&gt;0,$F$67=TRUE),$E$66-SUM($J$62:AO62)-$E$68,IF(AP62&gt;0,$E$66-SUM($J$62:AO62),0))</f>
        <v>0</v>
      </c>
      <c r="AQ66" s="39">
        <f>IF(AND(AQ62&gt;0,$F$67=TRUE),$E$66-SUM($J$62:AP62)-$E$68,IF(AQ62&gt;0,$E$66-SUM($J$62:AP62),0))</f>
        <v>0</v>
      </c>
      <c r="AR66" s="39">
        <f>IF(AND(AR62&gt;0,$F$67=TRUE),$E$66-SUM($J$62:AQ62)-$E$68,IF(AR62&gt;0,$E$66-SUM($J$62:AQ62),0))</f>
        <v>0</v>
      </c>
      <c r="AS66" s="39">
        <f>IF(AND(AS62&gt;0,$F$67=TRUE),$E$66-SUM($J$62:AR62)-$E$68,IF(AS62&gt;0,$E$66-SUM($J$62:AR62),0))</f>
        <v>0</v>
      </c>
      <c r="AT66" s="39">
        <f>IF(AND(AT62&gt;0,$F$67=TRUE),$E$66-SUM($J$62:AS62)-$E$68,IF(AT62&gt;0,$E$66-SUM($J$62:AS62),0))</f>
        <v>0</v>
      </c>
      <c r="AU66" s="39">
        <f>IF(AND(AU62&gt;0,$F$67=TRUE),$E$66-SUM($J$62:AT62)-$E$68,IF(AU62&gt;0,$E$66-SUM($J$62:AT62),0))</f>
        <v>0</v>
      </c>
    </row>
    <row r="67" spans="1:212" s="255" customFormat="1" ht="20" customHeight="1" x14ac:dyDescent="0.25">
      <c r="A67" s="253"/>
      <c r="B67" s="155" t="s">
        <v>296</v>
      </c>
      <c r="C67" s="156"/>
      <c r="D67" s="57"/>
      <c r="E67" s="318"/>
      <c r="F67" s="49" t="b">
        <f>IF(E68&gt;0, TRUE, FALSE)</f>
        <v>0</v>
      </c>
      <c r="G67" s="56"/>
      <c r="H67" s="57"/>
      <c r="I67" s="57"/>
      <c r="J67" s="64"/>
      <c r="K67" s="64"/>
      <c r="L67" s="64"/>
      <c r="M67" s="64"/>
      <c r="N67" s="64"/>
      <c r="O67" s="64"/>
      <c r="P67" s="64"/>
      <c r="Q67" s="64"/>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row>
    <row r="68" spans="1:212" s="255" customFormat="1" ht="20" customHeight="1" x14ac:dyDescent="0.25">
      <c r="A68" s="253"/>
      <c r="B68" s="155" t="s">
        <v>52</v>
      </c>
      <c r="C68" s="156" t="s">
        <v>9</v>
      </c>
      <c r="D68" s="57"/>
      <c r="E68" s="49">
        <f>'Finansēšanas pieņēmumi'!D28</f>
        <v>0</v>
      </c>
      <c r="F68" s="56"/>
      <c r="G68" s="56"/>
      <c r="H68" s="57"/>
      <c r="I68" s="57"/>
      <c r="J68" s="64"/>
      <c r="K68" s="64"/>
      <c r="L68" s="64"/>
      <c r="M68" s="64"/>
      <c r="N68" s="64"/>
      <c r="O68" s="64"/>
      <c r="P68" s="64"/>
      <c r="Q68" s="64"/>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row>
    <row r="69" spans="1:212" s="255" customFormat="1" ht="20" customHeight="1" x14ac:dyDescent="0.25">
      <c r="A69" s="253"/>
      <c r="B69" s="251" t="s">
        <v>27</v>
      </c>
      <c r="C69" s="156" t="s">
        <v>4</v>
      </c>
      <c r="D69" s="57"/>
      <c r="E69" s="56"/>
      <c r="F69" s="56"/>
      <c r="G69" s="56"/>
      <c r="H69" s="57"/>
      <c r="I69" s="57"/>
      <c r="J69" s="64">
        <f>I72</f>
        <v>0</v>
      </c>
      <c r="K69" s="64">
        <f t="shared" ref="K69:M69" si="25">J72</f>
        <v>0</v>
      </c>
      <c r="L69" s="64">
        <f t="shared" si="25"/>
        <v>0</v>
      </c>
      <c r="M69" s="64">
        <f t="shared" si="25"/>
        <v>0</v>
      </c>
      <c r="N69" s="64">
        <f t="shared" ref="N69:AU69" si="26">M72</f>
        <v>0</v>
      </c>
      <c r="O69" s="64">
        <f t="shared" si="26"/>
        <v>0</v>
      </c>
      <c r="P69" s="64">
        <f t="shared" si="26"/>
        <v>0</v>
      </c>
      <c r="Q69" s="64">
        <f t="shared" si="26"/>
        <v>0</v>
      </c>
      <c r="R69" s="55">
        <f t="shared" si="26"/>
        <v>0</v>
      </c>
      <c r="S69" s="55">
        <f t="shared" si="26"/>
        <v>0</v>
      </c>
      <c r="T69" s="55">
        <f t="shared" si="26"/>
        <v>0</v>
      </c>
      <c r="U69" s="55">
        <f t="shared" si="26"/>
        <v>0</v>
      </c>
      <c r="V69" s="55">
        <f t="shared" si="26"/>
        <v>0</v>
      </c>
      <c r="W69" s="55">
        <f t="shared" si="26"/>
        <v>0</v>
      </c>
      <c r="X69" s="55">
        <f t="shared" si="26"/>
        <v>0</v>
      </c>
      <c r="Y69" s="55">
        <f t="shared" si="26"/>
        <v>0</v>
      </c>
      <c r="Z69" s="55">
        <f t="shared" si="26"/>
        <v>0</v>
      </c>
      <c r="AA69" s="55">
        <f t="shared" si="26"/>
        <v>0</v>
      </c>
      <c r="AB69" s="55">
        <f t="shared" si="26"/>
        <v>0</v>
      </c>
      <c r="AC69" s="55">
        <f t="shared" si="26"/>
        <v>0</v>
      </c>
      <c r="AD69" s="55">
        <f t="shared" si="26"/>
        <v>0</v>
      </c>
      <c r="AE69" s="55">
        <f t="shared" si="26"/>
        <v>0</v>
      </c>
      <c r="AF69" s="55">
        <f t="shared" si="26"/>
        <v>0</v>
      </c>
      <c r="AG69" s="55">
        <f t="shared" si="26"/>
        <v>0</v>
      </c>
      <c r="AH69" s="55">
        <f t="shared" si="26"/>
        <v>0</v>
      </c>
      <c r="AI69" s="55">
        <f t="shared" si="26"/>
        <v>0</v>
      </c>
      <c r="AJ69" s="55">
        <f t="shared" si="26"/>
        <v>0</v>
      </c>
      <c r="AK69" s="55">
        <f t="shared" si="26"/>
        <v>0</v>
      </c>
      <c r="AL69" s="55">
        <f t="shared" si="26"/>
        <v>0</v>
      </c>
      <c r="AM69" s="55">
        <f t="shared" si="26"/>
        <v>0</v>
      </c>
      <c r="AN69" s="55">
        <f t="shared" si="26"/>
        <v>0</v>
      </c>
      <c r="AO69" s="55">
        <f t="shared" si="26"/>
        <v>0</v>
      </c>
      <c r="AP69" s="55">
        <f t="shared" si="26"/>
        <v>0</v>
      </c>
      <c r="AQ69" s="55">
        <f t="shared" si="26"/>
        <v>0</v>
      </c>
      <c r="AR69" s="55">
        <f t="shared" si="26"/>
        <v>0</v>
      </c>
      <c r="AS69" s="55">
        <f t="shared" si="26"/>
        <v>0</v>
      </c>
      <c r="AT69" s="55">
        <f t="shared" si="26"/>
        <v>0</v>
      </c>
      <c r="AU69" s="55">
        <f t="shared" si="26"/>
        <v>0</v>
      </c>
    </row>
    <row r="70" spans="1:212" s="255" customFormat="1" ht="20" customHeight="1" x14ac:dyDescent="0.25">
      <c r="A70" s="253"/>
      <c r="B70" s="242" t="s">
        <v>28</v>
      </c>
      <c r="C70" s="156" t="s">
        <v>4</v>
      </c>
      <c r="D70" s="57"/>
      <c r="E70" s="56"/>
      <c r="F70" s="56"/>
      <c r="G70" s="56"/>
      <c r="H70" s="57"/>
      <c r="I70" s="57"/>
      <c r="J70" s="64">
        <f>J25</f>
        <v>0</v>
      </c>
      <c r="K70" s="64">
        <f t="shared" ref="K70:AU70" si="27">K25</f>
        <v>0</v>
      </c>
      <c r="L70" s="64">
        <f t="shared" si="27"/>
        <v>0</v>
      </c>
      <c r="M70" s="64">
        <f t="shared" si="27"/>
        <v>0</v>
      </c>
      <c r="N70" s="64">
        <f t="shared" si="27"/>
        <v>0</v>
      </c>
      <c r="O70" s="64">
        <f t="shared" si="27"/>
        <v>0</v>
      </c>
      <c r="P70" s="64">
        <f t="shared" si="27"/>
        <v>0</v>
      </c>
      <c r="Q70" s="64">
        <f t="shared" si="27"/>
        <v>0</v>
      </c>
      <c r="R70" s="55">
        <f t="shared" si="27"/>
        <v>0</v>
      </c>
      <c r="S70" s="55">
        <f t="shared" si="27"/>
        <v>0</v>
      </c>
      <c r="T70" s="55">
        <f t="shared" si="27"/>
        <v>0</v>
      </c>
      <c r="U70" s="55">
        <f t="shared" si="27"/>
        <v>0</v>
      </c>
      <c r="V70" s="55">
        <f t="shared" si="27"/>
        <v>0</v>
      </c>
      <c r="W70" s="55">
        <f t="shared" si="27"/>
        <v>0</v>
      </c>
      <c r="X70" s="55">
        <f t="shared" si="27"/>
        <v>0</v>
      </c>
      <c r="Y70" s="55">
        <f t="shared" si="27"/>
        <v>0</v>
      </c>
      <c r="Z70" s="55">
        <f t="shared" si="27"/>
        <v>0</v>
      </c>
      <c r="AA70" s="55">
        <f t="shared" si="27"/>
        <v>0</v>
      </c>
      <c r="AB70" s="55">
        <f t="shared" si="27"/>
        <v>0</v>
      </c>
      <c r="AC70" s="55">
        <f t="shared" si="27"/>
        <v>0</v>
      </c>
      <c r="AD70" s="55">
        <f t="shared" si="27"/>
        <v>0</v>
      </c>
      <c r="AE70" s="55">
        <f t="shared" si="27"/>
        <v>0</v>
      </c>
      <c r="AF70" s="55">
        <f t="shared" si="27"/>
        <v>0</v>
      </c>
      <c r="AG70" s="55">
        <f t="shared" si="27"/>
        <v>0</v>
      </c>
      <c r="AH70" s="55">
        <f t="shared" si="27"/>
        <v>0</v>
      </c>
      <c r="AI70" s="55">
        <f t="shared" si="27"/>
        <v>0</v>
      </c>
      <c r="AJ70" s="55">
        <f t="shared" si="27"/>
        <v>0</v>
      </c>
      <c r="AK70" s="55">
        <f t="shared" si="27"/>
        <v>0</v>
      </c>
      <c r="AL70" s="55">
        <f t="shared" si="27"/>
        <v>0</v>
      </c>
      <c r="AM70" s="55">
        <f t="shared" si="27"/>
        <v>0</v>
      </c>
      <c r="AN70" s="55">
        <f t="shared" si="27"/>
        <v>0</v>
      </c>
      <c r="AO70" s="55">
        <f t="shared" si="27"/>
        <v>0</v>
      </c>
      <c r="AP70" s="55">
        <f t="shared" si="27"/>
        <v>0</v>
      </c>
      <c r="AQ70" s="55">
        <f t="shared" si="27"/>
        <v>0</v>
      </c>
      <c r="AR70" s="55">
        <f t="shared" si="27"/>
        <v>0</v>
      </c>
      <c r="AS70" s="55">
        <f t="shared" si="27"/>
        <v>0</v>
      </c>
      <c r="AT70" s="55">
        <f t="shared" si="27"/>
        <v>0</v>
      </c>
      <c r="AU70" s="55">
        <f t="shared" si="27"/>
        <v>0</v>
      </c>
    </row>
    <row r="71" spans="1:212" s="255" customFormat="1" ht="20" customHeight="1" x14ac:dyDescent="0.25">
      <c r="A71" s="253"/>
      <c r="B71" s="242" t="s">
        <v>29</v>
      </c>
      <c r="C71" s="156" t="s">
        <v>4</v>
      </c>
      <c r="D71" s="57"/>
      <c r="E71" s="56"/>
      <c r="F71" s="56"/>
      <c r="G71" s="56"/>
      <c r="H71" s="57"/>
      <c r="I71" s="57"/>
      <c r="J71" s="64">
        <f>IFERROR(-(J69/J66),0)</f>
        <v>0</v>
      </c>
      <c r="K71" s="64">
        <f t="shared" ref="K71:AU71" si="28">IFERROR(-(K69/K66),0)</f>
        <v>0</v>
      </c>
      <c r="L71" s="64">
        <f t="shared" si="28"/>
        <v>0</v>
      </c>
      <c r="M71" s="64">
        <f t="shared" si="28"/>
        <v>0</v>
      </c>
      <c r="N71" s="64">
        <f t="shared" si="28"/>
        <v>0</v>
      </c>
      <c r="O71" s="64">
        <f t="shared" si="28"/>
        <v>0</v>
      </c>
      <c r="P71" s="64">
        <f t="shared" si="28"/>
        <v>0</v>
      </c>
      <c r="Q71" s="64">
        <f t="shared" si="28"/>
        <v>0</v>
      </c>
      <c r="R71" s="55">
        <f t="shared" si="28"/>
        <v>0</v>
      </c>
      <c r="S71" s="55">
        <f t="shared" si="28"/>
        <v>0</v>
      </c>
      <c r="T71" s="55">
        <f t="shared" si="28"/>
        <v>0</v>
      </c>
      <c r="U71" s="55">
        <f t="shared" si="28"/>
        <v>0</v>
      </c>
      <c r="V71" s="55">
        <f t="shared" si="28"/>
        <v>0</v>
      </c>
      <c r="W71" s="55">
        <f t="shared" si="28"/>
        <v>0</v>
      </c>
      <c r="X71" s="55">
        <f t="shared" si="28"/>
        <v>0</v>
      </c>
      <c r="Y71" s="55">
        <f t="shared" si="28"/>
        <v>0</v>
      </c>
      <c r="Z71" s="55">
        <f t="shared" si="28"/>
        <v>0</v>
      </c>
      <c r="AA71" s="55">
        <f t="shared" si="28"/>
        <v>0</v>
      </c>
      <c r="AB71" s="55">
        <f t="shared" si="28"/>
        <v>0</v>
      </c>
      <c r="AC71" s="55">
        <f t="shared" si="28"/>
        <v>0</v>
      </c>
      <c r="AD71" s="55">
        <f t="shared" si="28"/>
        <v>0</v>
      </c>
      <c r="AE71" s="55">
        <f t="shared" si="28"/>
        <v>0</v>
      </c>
      <c r="AF71" s="55">
        <f t="shared" si="28"/>
        <v>0</v>
      </c>
      <c r="AG71" s="55">
        <f t="shared" si="28"/>
        <v>0</v>
      </c>
      <c r="AH71" s="55">
        <f t="shared" si="28"/>
        <v>0</v>
      </c>
      <c r="AI71" s="55">
        <f t="shared" si="28"/>
        <v>0</v>
      </c>
      <c r="AJ71" s="55">
        <f t="shared" si="28"/>
        <v>0</v>
      </c>
      <c r="AK71" s="55">
        <f t="shared" si="28"/>
        <v>0</v>
      </c>
      <c r="AL71" s="55">
        <f t="shared" si="28"/>
        <v>0</v>
      </c>
      <c r="AM71" s="55">
        <f t="shared" si="28"/>
        <v>0</v>
      </c>
      <c r="AN71" s="55">
        <f t="shared" si="28"/>
        <v>0</v>
      </c>
      <c r="AO71" s="55">
        <f t="shared" si="28"/>
        <v>0</v>
      </c>
      <c r="AP71" s="55">
        <f t="shared" si="28"/>
        <v>0</v>
      </c>
      <c r="AQ71" s="55">
        <f t="shared" si="28"/>
        <v>0</v>
      </c>
      <c r="AR71" s="55">
        <f t="shared" si="28"/>
        <v>0</v>
      </c>
      <c r="AS71" s="55">
        <f t="shared" si="28"/>
        <v>0</v>
      </c>
      <c r="AT71" s="55">
        <f t="shared" si="28"/>
        <v>0</v>
      </c>
      <c r="AU71" s="55">
        <f t="shared" si="28"/>
        <v>0</v>
      </c>
      <c r="AV71" s="55"/>
    </row>
    <row r="72" spans="1:212" s="255" customFormat="1" ht="20" customHeight="1" x14ac:dyDescent="0.25">
      <c r="A72" s="253"/>
      <c r="B72" s="251" t="s">
        <v>30</v>
      </c>
      <c r="C72" s="156" t="s">
        <v>4</v>
      </c>
      <c r="D72" s="57"/>
      <c r="E72" s="56"/>
      <c r="F72" s="56"/>
      <c r="G72" s="56"/>
      <c r="H72" s="57"/>
      <c r="I72" s="57"/>
      <c r="J72" s="64">
        <f>SUM(J69:J71)</f>
        <v>0</v>
      </c>
      <c r="K72" s="64">
        <f t="shared" ref="K72:AU72" si="29">SUM(K69:K71)</f>
        <v>0</v>
      </c>
      <c r="L72" s="64">
        <f t="shared" si="29"/>
        <v>0</v>
      </c>
      <c r="M72" s="64">
        <f t="shared" si="29"/>
        <v>0</v>
      </c>
      <c r="N72" s="64">
        <f t="shared" si="29"/>
        <v>0</v>
      </c>
      <c r="O72" s="64">
        <f t="shared" si="29"/>
        <v>0</v>
      </c>
      <c r="P72" s="64">
        <f t="shared" si="29"/>
        <v>0</v>
      </c>
      <c r="Q72" s="64">
        <f t="shared" si="29"/>
        <v>0</v>
      </c>
      <c r="R72" s="55">
        <f t="shared" si="29"/>
        <v>0</v>
      </c>
      <c r="S72" s="55">
        <f t="shared" si="29"/>
        <v>0</v>
      </c>
      <c r="T72" s="55">
        <f t="shared" si="29"/>
        <v>0</v>
      </c>
      <c r="U72" s="55">
        <f t="shared" si="29"/>
        <v>0</v>
      </c>
      <c r="V72" s="55">
        <f t="shared" si="29"/>
        <v>0</v>
      </c>
      <c r="W72" s="55">
        <f t="shared" si="29"/>
        <v>0</v>
      </c>
      <c r="X72" s="55">
        <f t="shared" si="29"/>
        <v>0</v>
      </c>
      <c r="Y72" s="55">
        <f t="shared" si="29"/>
        <v>0</v>
      </c>
      <c r="Z72" s="55">
        <f t="shared" si="29"/>
        <v>0</v>
      </c>
      <c r="AA72" s="55">
        <f t="shared" si="29"/>
        <v>0</v>
      </c>
      <c r="AB72" s="55">
        <f t="shared" si="29"/>
        <v>0</v>
      </c>
      <c r="AC72" s="55">
        <f t="shared" si="29"/>
        <v>0</v>
      </c>
      <c r="AD72" s="55">
        <f t="shared" si="29"/>
        <v>0</v>
      </c>
      <c r="AE72" s="55">
        <f t="shared" si="29"/>
        <v>0</v>
      </c>
      <c r="AF72" s="55">
        <f t="shared" si="29"/>
        <v>0</v>
      </c>
      <c r="AG72" s="55">
        <f t="shared" si="29"/>
        <v>0</v>
      </c>
      <c r="AH72" s="55">
        <f t="shared" si="29"/>
        <v>0</v>
      </c>
      <c r="AI72" s="55">
        <f t="shared" si="29"/>
        <v>0</v>
      </c>
      <c r="AJ72" s="55">
        <f t="shared" si="29"/>
        <v>0</v>
      </c>
      <c r="AK72" s="55">
        <f t="shared" si="29"/>
        <v>0</v>
      </c>
      <c r="AL72" s="55">
        <f t="shared" si="29"/>
        <v>0</v>
      </c>
      <c r="AM72" s="55">
        <f t="shared" si="29"/>
        <v>0</v>
      </c>
      <c r="AN72" s="55">
        <f t="shared" si="29"/>
        <v>0</v>
      </c>
      <c r="AO72" s="55">
        <f t="shared" si="29"/>
        <v>0</v>
      </c>
      <c r="AP72" s="55">
        <f t="shared" si="29"/>
        <v>0</v>
      </c>
      <c r="AQ72" s="55">
        <f t="shared" si="29"/>
        <v>0</v>
      </c>
      <c r="AR72" s="55">
        <f t="shared" si="29"/>
        <v>0</v>
      </c>
      <c r="AS72" s="55">
        <f t="shared" si="29"/>
        <v>0</v>
      </c>
      <c r="AT72" s="55">
        <f t="shared" si="29"/>
        <v>0</v>
      </c>
      <c r="AU72" s="55">
        <f t="shared" si="29"/>
        <v>0</v>
      </c>
      <c r="AV72" s="55"/>
    </row>
    <row r="73" spans="1:212" s="255" customFormat="1" ht="20" customHeight="1" x14ac:dyDescent="0.25">
      <c r="A73" s="253"/>
      <c r="B73" s="242" t="s">
        <v>7</v>
      </c>
      <c r="C73" s="156" t="s">
        <v>4</v>
      </c>
      <c r="D73" s="57"/>
      <c r="E73" s="56"/>
      <c r="F73" s="56"/>
      <c r="G73" s="56"/>
      <c r="H73" s="57"/>
      <c r="I73" s="57"/>
      <c r="J73" s="64">
        <f>-AVERAGE(J69,J72)*$E$65</f>
        <v>0</v>
      </c>
      <c r="K73" s="64">
        <f t="shared" ref="K73:AU73" si="30">-AVERAGE(K69,K72)*$E$65</f>
        <v>0</v>
      </c>
      <c r="L73" s="64">
        <f t="shared" si="30"/>
        <v>0</v>
      </c>
      <c r="M73" s="64">
        <f t="shared" si="30"/>
        <v>0</v>
      </c>
      <c r="N73" s="64">
        <f t="shared" si="30"/>
        <v>0</v>
      </c>
      <c r="O73" s="64">
        <f t="shared" si="30"/>
        <v>0</v>
      </c>
      <c r="P73" s="64">
        <f t="shared" si="30"/>
        <v>0</v>
      </c>
      <c r="Q73" s="64">
        <f t="shared" si="30"/>
        <v>0</v>
      </c>
      <c r="R73" s="55">
        <f t="shared" si="30"/>
        <v>0</v>
      </c>
      <c r="S73" s="55">
        <f t="shared" si="30"/>
        <v>0</v>
      </c>
      <c r="T73" s="55">
        <f t="shared" si="30"/>
        <v>0</v>
      </c>
      <c r="U73" s="55">
        <f t="shared" si="30"/>
        <v>0</v>
      </c>
      <c r="V73" s="55">
        <f t="shared" si="30"/>
        <v>0</v>
      </c>
      <c r="W73" s="55">
        <f t="shared" si="30"/>
        <v>0</v>
      </c>
      <c r="X73" s="55">
        <f t="shared" si="30"/>
        <v>0</v>
      </c>
      <c r="Y73" s="55">
        <f t="shared" si="30"/>
        <v>0</v>
      </c>
      <c r="Z73" s="55">
        <f t="shared" si="30"/>
        <v>0</v>
      </c>
      <c r="AA73" s="55">
        <f t="shared" si="30"/>
        <v>0</v>
      </c>
      <c r="AB73" s="55">
        <f t="shared" si="30"/>
        <v>0</v>
      </c>
      <c r="AC73" s="55">
        <f t="shared" si="30"/>
        <v>0</v>
      </c>
      <c r="AD73" s="55">
        <f t="shared" si="30"/>
        <v>0</v>
      </c>
      <c r="AE73" s="55">
        <f t="shared" si="30"/>
        <v>0</v>
      </c>
      <c r="AF73" s="55">
        <f t="shared" si="30"/>
        <v>0</v>
      </c>
      <c r="AG73" s="55">
        <f t="shared" si="30"/>
        <v>0</v>
      </c>
      <c r="AH73" s="55">
        <f t="shared" si="30"/>
        <v>0</v>
      </c>
      <c r="AI73" s="55">
        <f t="shared" si="30"/>
        <v>0</v>
      </c>
      <c r="AJ73" s="55">
        <f t="shared" si="30"/>
        <v>0</v>
      </c>
      <c r="AK73" s="55">
        <f t="shared" si="30"/>
        <v>0</v>
      </c>
      <c r="AL73" s="55">
        <f t="shared" si="30"/>
        <v>0</v>
      </c>
      <c r="AM73" s="55">
        <f t="shared" si="30"/>
        <v>0</v>
      </c>
      <c r="AN73" s="55">
        <f t="shared" si="30"/>
        <v>0</v>
      </c>
      <c r="AO73" s="55">
        <f t="shared" si="30"/>
        <v>0</v>
      </c>
      <c r="AP73" s="55">
        <f t="shared" si="30"/>
        <v>0</v>
      </c>
      <c r="AQ73" s="55">
        <f t="shared" si="30"/>
        <v>0</v>
      </c>
      <c r="AR73" s="55">
        <f t="shared" si="30"/>
        <v>0</v>
      </c>
      <c r="AS73" s="55">
        <f t="shared" si="30"/>
        <v>0</v>
      </c>
      <c r="AT73" s="55">
        <f t="shared" si="30"/>
        <v>0</v>
      </c>
      <c r="AU73" s="55">
        <f t="shared" si="30"/>
        <v>0</v>
      </c>
      <c r="AV73" s="55"/>
    </row>
    <row r="74" spans="1:212" s="255" customFormat="1" ht="20" customHeight="1" x14ac:dyDescent="0.25">
      <c r="A74" s="253"/>
      <c r="B74" s="254"/>
      <c r="C74" s="156"/>
      <c r="D74" s="57"/>
      <c r="E74" s="56"/>
      <c r="F74" s="56"/>
      <c r="G74" s="56"/>
      <c r="H74" s="57"/>
      <c r="I74" s="57"/>
      <c r="J74" s="64"/>
      <c r="K74" s="64"/>
      <c r="L74" s="64"/>
      <c r="M74" s="64"/>
      <c r="N74" s="64"/>
      <c r="O74" s="64"/>
      <c r="P74" s="64"/>
      <c r="Q74" s="64"/>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row>
    <row r="75" spans="1:212" s="247" customFormat="1" ht="20" customHeight="1" x14ac:dyDescent="0.25">
      <c r="A75" s="43"/>
      <c r="B75" s="244" t="s">
        <v>8</v>
      </c>
      <c r="C75" s="245"/>
      <c r="D75" s="246"/>
      <c r="E75" s="246"/>
      <c r="F75" s="246"/>
      <c r="G75" s="246"/>
      <c r="H75" s="246"/>
      <c r="I75" s="246"/>
      <c r="J75" s="58">
        <f>IF($F$80=TRUE,(IF(J5&lt;=(ROUNDUP('Pamata pieņēmumi'!$D$23,0)+$E$79),(IF(J5&lt;=ROUNDUP('Pamata pieņēmumi'!$D$23,0)+$E$81,IF(ROUNDUP('Pamata pieņēmumi'!$D$23,0)+$E$81=Finansējums!J5,(Finansējums!J5-'Pamata pieņēmumi'!$D$23-$E$81),0),IF(J5=($E$79+ROUNDUP('Pamata pieņēmumi'!$D$23,0)),(1-(ROUNDUP('Pamata pieņēmumi'!$D$23,0)-'Pamata pieņēmumi'!$D$23)),1))),0)),(IF(J5&lt;=($E$79+ROUNDUP('Pamata pieņēmumi'!$D$23,0)),IF(Finansējums!J5&lt;=ROUNDUP('Pamata pieņēmumi'!$D$23,0),IF(Finansējums!J5=ROUNDUP('Pamata pieņēmumi'!$D$23,0),J5-'Pamata pieņēmumi'!$D$23,0),IF(J5=($E$79+ROUNDUP('Pamata pieņēmumi'!$D$23,0)),(1-(ROUNDUP('Pamata pieņēmumi'!$D$23,0)-'Pamata pieņēmumi'!$D$23)),1)),0)))</f>
        <v>0</v>
      </c>
      <c r="K75" s="58">
        <f>IF($F$80=TRUE,(IF(K5&lt;=(ROUNDUP('Pamata pieņēmumi'!$D$23,0)+$E$79),(IF(K5&lt;=ROUNDUP('Pamata pieņēmumi'!$D$23,0)+$E$81,IF(ROUNDUP('Pamata pieņēmumi'!$D$23,0)+$E$81=Finansējums!K5,(Finansējums!K5-'Pamata pieņēmumi'!$D$23-$E$81),0),IF(K5=($E$79+ROUNDUP('Pamata pieņēmumi'!$D$23,0)),(1-(ROUNDUP('Pamata pieņēmumi'!$D$23,0)-'Pamata pieņēmumi'!$D$23)),1))),0)),(IF(K5&lt;=($E$79+ROUNDUP('Pamata pieņēmumi'!$D$23,0)),IF(Finansējums!K5&lt;=ROUNDUP('Pamata pieņēmumi'!$D$23,0),IF(Finansējums!K5=ROUNDUP('Pamata pieņēmumi'!$D$23,0),K5-'Pamata pieņēmumi'!$D$23,0),IF(K5=($E$79+ROUNDUP('Pamata pieņēmumi'!$D$23,0)),(1-(ROUNDUP('Pamata pieņēmumi'!$D$23,0)-'Pamata pieņēmumi'!$D$23)),1)),0)))</f>
        <v>0</v>
      </c>
      <c r="L75" s="58">
        <f>IF($F$80=TRUE,(IF(L5&lt;=(ROUNDUP('Pamata pieņēmumi'!$D$23,0)+$E$79),(IF(L5&lt;=ROUNDUP('Pamata pieņēmumi'!$D$23,0)+$E$81,IF(ROUNDUP('Pamata pieņēmumi'!$D$23,0)+$E$81=Finansējums!L5,(Finansējums!L5-'Pamata pieņēmumi'!$D$23-$E$81),0),IF(L5=($E$79+ROUNDUP('Pamata pieņēmumi'!$D$23,0)),(1-(ROUNDUP('Pamata pieņēmumi'!$D$23,0)-'Pamata pieņēmumi'!$D$23)),1))),0)),(IF(L5&lt;=($E$79+ROUNDUP('Pamata pieņēmumi'!$D$23,0)),IF(Finansējums!L5&lt;=ROUNDUP('Pamata pieņēmumi'!$D$23,0),IF(Finansējums!L5=ROUNDUP('Pamata pieņēmumi'!$D$23,0),L5-'Pamata pieņēmumi'!$D$23,0),IF(L5=($E$79+ROUNDUP('Pamata pieņēmumi'!$D$23,0)),(1-(ROUNDUP('Pamata pieņēmumi'!$D$23,0)-'Pamata pieņēmumi'!$D$23)),1)),0)))</f>
        <v>0</v>
      </c>
      <c r="M75" s="58">
        <f>IF($F$80=TRUE,(IF(M5&lt;=(ROUNDUP('Pamata pieņēmumi'!$D$23,0)+$E$79),(IF(M5&lt;=ROUNDUP('Pamata pieņēmumi'!$D$23,0)+$E$81,IF(ROUNDUP('Pamata pieņēmumi'!$D$23,0)+$E$81=Finansējums!M5,(Finansējums!M5-'Pamata pieņēmumi'!$D$23-$E$81),0),IF(M5=($E$79+ROUNDUP('Pamata pieņēmumi'!$D$23,0)),(1-(ROUNDUP('Pamata pieņēmumi'!$D$23,0)-'Pamata pieņēmumi'!$D$23)),1))),0)),(IF(M5&lt;=($E$79+ROUNDUP('Pamata pieņēmumi'!$D$23,0)),IF(Finansējums!M5&lt;=ROUNDUP('Pamata pieņēmumi'!$D$23,0),IF(Finansējums!M5=ROUNDUP('Pamata pieņēmumi'!$D$23,0),M5-'Pamata pieņēmumi'!$D$23,0),IF(M5=($E$79+ROUNDUP('Pamata pieņēmumi'!$D$23,0)),(1-(ROUNDUP('Pamata pieņēmumi'!$D$23,0)-'Pamata pieņēmumi'!$D$23)),1)),0)))</f>
        <v>0</v>
      </c>
      <c r="N75" s="58">
        <f>IF($F$80=TRUE,(IF(N5&lt;=(ROUNDUP('Pamata pieņēmumi'!$D$23,0)+$E$79),(IF(N5&lt;=ROUNDUP('Pamata pieņēmumi'!$D$23,0)+$E$81,IF(ROUNDUP('Pamata pieņēmumi'!$D$23,0)+$E$81=Finansējums!N5,(Finansējums!N5-'Pamata pieņēmumi'!$D$23-$E$81),0),IF(N5=($E$79+ROUNDUP('Pamata pieņēmumi'!$D$23,0)),(1-(ROUNDUP('Pamata pieņēmumi'!$D$23,0)-'Pamata pieņēmumi'!$D$23)),1))),0)),(IF(N5&lt;=($E$79+ROUNDUP('Pamata pieņēmumi'!$D$23,0)),IF(Finansējums!N5&lt;=ROUNDUP('Pamata pieņēmumi'!$D$23,0),IF(Finansējums!N5=ROUNDUP('Pamata pieņēmumi'!$D$23,0),N5-'Pamata pieņēmumi'!$D$23,0),IF(N5=($E$79+ROUNDUP('Pamata pieņēmumi'!$D$23,0)),(1-(ROUNDUP('Pamata pieņēmumi'!$D$23,0)-'Pamata pieņēmumi'!$D$23)),1)),0)))</f>
        <v>0</v>
      </c>
      <c r="O75" s="58">
        <f>IF($F$80=TRUE,(IF(O5&lt;=(ROUNDUP('Pamata pieņēmumi'!$D$23,0)+$E$79),(IF(O5&lt;=ROUNDUP('Pamata pieņēmumi'!$D$23,0)+$E$81,IF(ROUNDUP('Pamata pieņēmumi'!$D$23,0)+$E$81=Finansējums!O5,(Finansējums!O5-'Pamata pieņēmumi'!$D$23-$E$81),0),IF(O5=($E$79+ROUNDUP('Pamata pieņēmumi'!$D$23,0)),(1-(ROUNDUP('Pamata pieņēmumi'!$D$23,0)-'Pamata pieņēmumi'!$D$23)),1))),0)),(IF(O5&lt;=($E$79+ROUNDUP('Pamata pieņēmumi'!$D$23,0)),IF(Finansējums!O5&lt;=ROUNDUP('Pamata pieņēmumi'!$D$23,0),IF(Finansējums!O5=ROUNDUP('Pamata pieņēmumi'!$D$23,0),O5-'Pamata pieņēmumi'!$D$23,0),IF(O5=($E$79+ROUNDUP('Pamata pieņēmumi'!$D$23,0)),(1-(ROUNDUP('Pamata pieņēmumi'!$D$23,0)-'Pamata pieņēmumi'!$D$23)),1)),0)))</f>
        <v>0</v>
      </c>
      <c r="P75" s="58">
        <f>IF($F$80=TRUE,(IF(P5&lt;=(ROUNDUP('Pamata pieņēmumi'!$D$23,0)+$E$79),(IF(P5&lt;=ROUNDUP('Pamata pieņēmumi'!$D$23,0)+$E$81,IF(ROUNDUP('Pamata pieņēmumi'!$D$23,0)+$E$81=Finansējums!P5,(Finansējums!P5-'Pamata pieņēmumi'!$D$23-$E$81),0),IF(P5=($E$79+ROUNDUP('Pamata pieņēmumi'!$D$23,0)),(1-(ROUNDUP('Pamata pieņēmumi'!$D$23,0)-'Pamata pieņēmumi'!$D$23)),1))),0)),(IF(P5&lt;=($E$79+ROUNDUP('Pamata pieņēmumi'!$D$23,0)),IF(Finansējums!P5&lt;=ROUNDUP('Pamata pieņēmumi'!$D$23,0),IF(Finansējums!P5=ROUNDUP('Pamata pieņēmumi'!$D$23,0),P5-'Pamata pieņēmumi'!$D$23,0),IF(P5=($E$79+ROUNDUP('Pamata pieņēmumi'!$D$23,0)),(1-(ROUNDUP('Pamata pieņēmumi'!$D$23,0)-'Pamata pieņēmumi'!$D$23)),1)),0)))</f>
        <v>0</v>
      </c>
      <c r="Q75" s="58">
        <f>IF($F$80=TRUE,(IF(Q5&lt;=(ROUNDUP('Pamata pieņēmumi'!$D$23,0)+$E$79),(IF(Q5&lt;=ROUNDUP('Pamata pieņēmumi'!$D$23,0)+$E$81,IF(ROUNDUP('Pamata pieņēmumi'!$D$23,0)+$E$81=Finansējums!Q5,(Finansējums!Q5-'Pamata pieņēmumi'!$D$23-$E$81),0),IF(Q5=($E$79+ROUNDUP('Pamata pieņēmumi'!$D$23,0)),(1-(ROUNDUP('Pamata pieņēmumi'!$D$23,0)-'Pamata pieņēmumi'!$D$23)),1))),0)),(IF(Q5&lt;=($E$79+ROUNDUP('Pamata pieņēmumi'!$D$23,0)),IF(Finansējums!Q5&lt;=ROUNDUP('Pamata pieņēmumi'!$D$23,0),IF(Finansējums!Q5=ROUNDUP('Pamata pieņēmumi'!$D$23,0),Q5-'Pamata pieņēmumi'!$D$23,0),IF(Q5=($E$79+ROUNDUP('Pamata pieņēmumi'!$D$23,0)),(1-(ROUNDUP('Pamata pieņēmumi'!$D$23,0)-'Pamata pieņēmumi'!$D$23)),1)),0)))</f>
        <v>0</v>
      </c>
      <c r="R75" s="58">
        <f>IF($F$80=TRUE,(IF(R5&lt;=(ROUNDUP('Pamata pieņēmumi'!$D$23,0)+$E$79),(IF(R5&lt;=ROUNDUP('Pamata pieņēmumi'!$D$23,0)+$E$81,IF(ROUNDUP('Pamata pieņēmumi'!$D$23,0)+$E$81=Finansējums!R5,(Finansējums!R5-'Pamata pieņēmumi'!$D$23-$E$81),0),IF(R5=($E$79+ROUNDUP('Pamata pieņēmumi'!$D$23,0)),(1-(ROUNDUP('Pamata pieņēmumi'!$D$23,0)-'Pamata pieņēmumi'!$D$23)),1))),0)),(IF(R5&lt;=($E$79+ROUNDUP('Pamata pieņēmumi'!$D$23,0)),IF(Finansējums!R5&lt;=ROUNDUP('Pamata pieņēmumi'!$D$23,0),IF(Finansējums!R5=ROUNDUP('Pamata pieņēmumi'!$D$23,0),R5-'Pamata pieņēmumi'!$D$23,0),IF(R5=($E$79+ROUNDUP('Pamata pieņēmumi'!$D$23,0)),(1-(ROUNDUP('Pamata pieņēmumi'!$D$23,0)-'Pamata pieņēmumi'!$D$23)),1)),0)))</f>
        <v>0</v>
      </c>
      <c r="S75" s="58">
        <f>IF($F$80=TRUE,(IF(S5&lt;=(ROUNDUP('Pamata pieņēmumi'!$D$23,0)+$E$79),(IF(S5&lt;=ROUNDUP('Pamata pieņēmumi'!$D$23,0)+$E$81,IF(ROUNDUP('Pamata pieņēmumi'!$D$23,0)+$E$81=Finansējums!S5,(Finansējums!S5-'Pamata pieņēmumi'!$D$23-$E$81),0),IF(S5=($E$79+ROUNDUP('Pamata pieņēmumi'!$D$23,0)),(1-(ROUNDUP('Pamata pieņēmumi'!$D$23,0)-'Pamata pieņēmumi'!$D$23)),1))),0)),(IF(S5&lt;=($E$79+ROUNDUP('Pamata pieņēmumi'!$D$23,0)),IF(Finansējums!S5&lt;=ROUNDUP('Pamata pieņēmumi'!$D$23,0),IF(Finansējums!S5=ROUNDUP('Pamata pieņēmumi'!$D$23,0),S5-'Pamata pieņēmumi'!$D$23,0),IF(S5=($E$79+ROUNDUP('Pamata pieņēmumi'!$D$23,0)),(1-(ROUNDUP('Pamata pieņēmumi'!$D$23,0)-'Pamata pieņēmumi'!$D$23)),1)),0)))</f>
        <v>0</v>
      </c>
      <c r="T75" s="58">
        <f>IF($F$80=TRUE,(IF(T5&lt;=(ROUNDUP('Pamata pieņēmumi'!$D$23,0)+$E$79),(IF(T5&lt;=ROUNDUP('Pamata pieņēmumi'!$D$23,0)+$E$81,IF(ROUNDUP('Pamata pieņēmumi'!$D$23,0)+$E$81=Finansējums!T5,(Finansējums!T5-'Pamata pieņēmumi'!$D$23-$E$81),0),IF(T5=($E$79+ROUNDUP('Pamata pieņēmumi'!$D$23,0)),(1-(ROUNDUP('Pamata pieņēmumi'!$D$23,0)-'Pamata pieņēmumi'!$D$23)),1))),0)),(IF(T5&lt;=($E$79+ROUNDUP('Pamata pieņēmumi'!$D$23,0)),IF(Finansējums!T5&lt;=ROUNDUP('Pamata pieņēmumi'!$D$23,0),IF(Finansējums!T5=ROUNDUP('Pamata pieņēmumi'!$D$23,0),T5-'Pamata pieņēmumi'!$D$23,0),IF(T5=($E$79+ROUNDUP('Pamata pieņēmumi'!$D$23,0)),(1-(ROUNDUP('Pamata pieņēmumi'!$D$23,0)-'Pamata pieņēmumi'!$D$23)),1)),0)))</f>
        <v>0</v>
      </c>
      <c r="U75" s="58">
        <f>IF($F$80=TRUE,(IF(U5&lt;=(ROUNDUP('Pamata pieņēmumi'!$D$23,0)+$E$79),(IF(U5&lt;=ROUNDUP('Pamata pieņēmumi'!$D$23,0)+$E$81,IF(ROUNDUP('Pamata pieņēmumi'!$D$23,0)+$E$81=Finansējums!U5,(Finansējums!U5-'Pamata pieņēmumi'!$D$23-$E$81),0),IF(U5=($E$79+ROUNDUP('Pamata pieņēmumi'!$D$23,0)),(1-(ROUNDUP('Pamata pieņēmumi'!$D$23,0)-'Pamata pieņēmumi'!$D$23)),1))),0)),(IF(U5&lt;=($E$79+ROUNDUP('Pamata pieņēmumi'!$D$23,0)),IF(Finansējums!U5&lt;=ROUNDUP('Pamata pieņēmumi'!$D$23,0),IF(Finansējums!U5=ROUNDUP('Pamata pieņēmumi'!$D$23,0),U5-'Pamata pieņēmumi'!$D$23,0),IF(U5=($E$79+ROUNDUP('Pamata pieņēmumi'!$D$23,0)),(1-(ROUNDUP('Pamata pieņēmumi'!$D$23,0)-'Pamata pieņēmumi'!$D$23)),1)),0)))</f>
        <v>0</v>
      </c>
      <c r="V75" s="58">
        <f>IF($F$80=TRUE,(IF(V5&lt;=(ROUNDUP('Pamata pieņēmumi'!$D$23,0)+$E$79),(IF(V5&lt;=ROUNDUP('Pamata pieņēmumi'!$D$23,0)+$E$81,IF(ROUNDUP('Pamata pieņēmumi'!$D$23,0)+$E$81=Finansējums!V5,(Finansējums!V5-'Pamata pieņēmumi'!$D$23-$E$81),0),IF(V5=($E$79+ROUNDUP('Pamata pieņēmumi'!$D$23,0)),(1-(ROUNDUP('Pamata pieņēmumi'!$D$23,0)-'Pamata pieņēmumi'!$D$23)),1))),0)),(IF(V5&lt;=($E$79+ROUNDUP('Pamata pieņēmumi'!$D$23,0)),IF(Finansējums!V5&lt;=ROUNDUP('Pamata pieņēmumi'!$D$23,0),IF(Finansējums!V5=ROUNDUP('Pamata pieņēmumi'!$D$23,0),V5-'Pamata pieņēmumi'!$D$23,0),IF(V5=($E$79+ROUNDUP('Pamata pieņēmumi'!$D$23,0)),(1-(ROUNDUP('Pamata pieņēmumi'!$D$23,0)-'Pamata pieņēmumi'!$D$23)),1)),0)))</f>
        <v>0</v>
      </c>
      <c r="W75" s="58">
        <f>IF($F$80=TRUE,(IF(W5&lt;=(ROUNDUP('Pamata pieņēmumi'!$D$23,0)+$E$79),(IF(W5&lt;=ROUNDUP('Pamata pieņēmumi'!$D$23,0)+$E$81,IF(ROUNDUP('Pamata pieņēmumi'!$D$23,0)+$E$81=Finansējums!W5,(Finansējums!W5-'Pamata pieņēmumi'!$D$23-$E$81),0),IF(W5=($E$79+ROUNDUP('Pamata pieņēmumi'!$D$23,0)),(1-(ROUNDUP('Pamata pieņēmumi'!$D$23,0)-'Pamata pieņēmumi'!$D$23)),1))),0)),(IF(W5&lt;=($E$79+ROUNDUP('Pamata pieņēmumi'!$D$23,0)),IF(Finansējums!W5&lt;=ROUNDUP('Pamata pieņēmumi'!$D$23,0),IF(Finansējums!W5=ROUNDUP('Pamata pieņēmumi'!$D$23,0),W5-'Pamata pieņēmumi'!$D$23,0),IF(W5=($E$79+ROUNDUP('Pamata pieņēmumi'!$D$23,0)),(1-(ROUNDUP('Pamata pieņēmumi'!$D$23,0)-'Pamata pieņēmumi'!$D$23)),1)),0)))</f>
        <v>0</v>
      </c>
      <c r="X75" s="58">
        <f>IF($F$80=TRUE,(IF(X5&lt;=(ROUNDUP('Pamata pieņēmumi'!$D$23,0)+$E$79),(IF(X5&lt;=ROUNDUP('Pamata pieņēmumi'!$D$23,0)+$E$81,IF(ROUNDUP('Pamata pieņēmumi'!$D$23,0)+$E$81=Finansējums!X5,(Finansējums!X5-'Pamata pieņēmumi'!$D$23-$E$81),0),IF(X5=($E$79+ROUNDUP('Pamata pieņēmumi'!$D$23,0)),(1-(ROUNDUP('Pamata pieņēmumi'!$D$23,0)-'Pamata pieņēmumi'!$D$23)),1))),0)),(IF(X5&lt;=($E$79+ROUNDUP('Pamata pieņēmumi'!$D$23,0)),IF(Finansējums!X5&lt;=ROUNDUP('Pamata pieņēmumi'!$D$23,0),IF(Finansējums!X5=ROUNDUP('Pamata pieņēmumi'!$D$23,0),X5-'Pamata pieņēmumi'!$D$23,0),IF(X5=($E$79+ROUNDUP('Pamata pieņēmumi'!$D$23,0)),(1-(ROUNDUP('Pamata pieņēmumi'!$D$23,0)-'Pamata pieņēmumi'!$D$23)),1)),0)))</f>
        <v>0</v>
      </c>
      <c r="Y75" s="58">
        <f>IF($F$80=TRUE,(IF(Y5&lt;=(ROUNDUP('Pamata pieņēmumi'!$D$23,0)+$E$79),(IF(Y5&lt;=ROUNDUP('Pamata pieņēmumi'!$D$23,0)+$E$81,IF(ROUNDUP('Pamata pieņēmumi'!$D$23,0)+$E$81=Finansējums!Y5,(Finansējums!Y5-'Pamata pieņēmumi'!$D$23-$E$81),0),IF(Y5=($E$79+ROUNDUP('Pamata pieņēmumi'!$D$23,0)),(1-(ROUNDUP('Pamata pieņēmumi'!$D$23,0)-'Pamata pieņēmumi'!$D$23)),1))),0)),(IF(Y5&lt;=($E$79+ROUNDUP('Pamata pieņēmumi'!$D$23,0)),IF(Finansējums!Y5&lt;=ROUNDUP('Pamata pieņēmumi'!$D$23,0),IF(Finansējums!Y5=ROUNDUP('Pamata pieņēmumi'!$D$23,0),Y5-'Pamata pieņēmumi'!$D$23,0),IF(Y5=($E$79+ROUNDUP('Pamata pieņēmumi'!$D$23,0)),(1-(ROUNDUP('Pamata pieņēmumi'!$D$23,0)-'Pamata pieņēmumi'!$D$23)),1)),0)))</f>
        <v>0</v>
      </c>
      <c r="Z75" s="58">
        <f>IF($F$80=TRUE,(IF(Z5&lt;=(ROUNDUP('Pamata pieņēmumi'!$D$23,0)+$E$79),(IF(Z5&lt;=ROUNDUP('Pamata pieņēmumi'!$D$23,0)+$E$81,IF(ROUNDUP('Pamata pieņēmumi'!$D$23,0)+$E$81=Finansējums!Z5,(Finansējums!Z5-'Pamata pieņēmumi'!$D$23-$E$81),0),IF(Z5=($E$79+ROUNDUP('Pamata pieņēmumi'!$D$23,0)),(1-(ROUNDUP('Pamata pieņēmumi'!$D$23,0)-'Pamata pieņēmumi'!$D$23)),1))),0)),(IF(Z5&lt;=($E$79+ROUNDUP('Pamata pieņēmumi'!$D$23,0)),IF(Finansējums!Z5&lt;=ROUNDUP('Pamata pieņēmumi'!$D$23,0),IF(Finansējums!Z5=ROUNDUP('Pamata pieņēmumi'!$D$23,0),Z5-'Pamata pieņēmumi'!$D$23,0),IF(Z5=($E$79+ROUNDUP('Pamata pieņēmumi'!$D$23,0)),(1-(ROUNDUP('Pamata pieņēmumi'!$D$23,0)-'Pamata pieņēmumi'!$D$23)),1)),0)))</f>
        <v>0</v>
      </c>
      <c r="AA75" s="58">
        <f>IF($F$80=TRUE,(IF(AA5&lt;=(ROUNDUP('Pamata pieņēmumi'!$D$23,0)+$E$79),(IF(AA5&lt;=ROUNDUP('Pamata pieņēmumi'!$D$23,0)+$E$81,IF(ROUNDUP('Pamata pieņēmumi'!$D$23,0)+$E$81=Finansējums!AA5,(Finansējums!AA5-'Pamata pieņēmumi'!$D$23-$E$81),0),IF(AA5=($E$79+ROUNDUP('Pamata pieņēmumi'!$D$23,0)),(1-(ROUNDUP('Pamata pieņēmumi'!$D$23,0)-'Pamata pieņēmumi'!$D$23)),1))),0)),(IF(AA5&lt;=($E$79+ROUNDUP('Pamata pieņēmumi'!$D$23,0)),IF(Finansējums!AA5&lt;=ROUNDUP('Pamata pieņēmumi'!$D$23,0),IF(Finansējums!AA5=ROUNDUP('Pamata pieņēmumi'!$D$23,0),AA5-'Pamata pieņēmumi'!$D$23,0),IF(AA5=($E$79+ROUNDUP('Pamata pieņēmumi'!$D$23,0)),(1-(ROUNDUP('Pamata pieņēmumi'!$D$23,0)-'Pamata pieņēmumi'!$D$23)),1)),0)))</f>
        <v>0</v>
      </c>
      <c r="AB75" s="58">
        <f>IF($F$80=TRUE,(IF(AB5&lt;=(ROUNDUP('Pamata pieņēmumi'!$D$23,0)+$E$79),(IF(AB5&lt;=ROUNDUP('Pamata pieņēmumi'!$D$23,0)+$E$81,IF(ROUNDUP('Pamata pieņēmumi'!$D$23,0)+$E$81=Finansējums!AB5,(Finansējums!AB5-'Pamata pieņēmumi'!$D$23-$E$81),0),IF(AB5=($E$79+ROUNDUP('Pamata pieņēmumi'!$D$23,0)),(1-(ROUNDUP('Pamata pieņēmumi'!$D$23,0)-'Pamata pieņēmumi'!$D$23)),1))),0)),(IF(AB5&lt;=($E$79+ROUNDUP('Pamata pieņēmumi'!$D$23,0)),IF(Finansējums!AB5&lt;=ROUNDUP('Pamata pieņēmumi'!$D$23,0),IF(Finansējums!AB5=ROUNDUP('Pamata pieņēmumi'!$D$23,0),AB5-'Pamata pieņēmumi'!$D$23,0),IF(AB5=($E$79+ROUNDUP('Pamata pieņēmumi'!$D$23,0)),(1-(ROUNDUP('Pamata pieņēmumi'!$D$23,0)-'Pamata pieņēmumi'!$D$23)),1)),0)))</f>
        <v>0</v>
      </c>
      <c r="AC75" s="58">
        <f>IF($F$80=TRUE,(IF(AC5&lt;=(ROUNDUP('Pamata pieņēmumi'!$D$23,0)+$E$79),(IF(AC5&lt;=ROUNDUP('Pamata pieņēmumi'!$D$23,0)+$E$81,IF(ROUNDUP('Pamata pieņēmumi'!$D$23,0)+$E$81=Finansējums!AC5,(Finansējums!AC5-'Pamata pieņēmumi'!$D$23-$E$81),0),IF(AC5=($E$79+ROUNDUP('Pamata pieņēmumi'!$D$23,0)),(1-(ROUNDUP('Pamata pieņēmumi'!$D$23,0)-'Pamata pieņēmumi'!$D$23)),1))),0)),(IF(AC5&lt;=($E$79+ROUNDUP('Pamata pieņēmumi'!$D$23,0)),IF(Finansējums!AC5&lt;=ROUNDUP('Pamata pieņēmumi'!$D$23,0),IF(Finansējums!AC5=ROUNDUP('Pamata pieņēmumi'!$D$23,0),AC5-'Pamata pieņēmumi'!$D$23,0),IF(AC5=($E$79+ROUNDUP('Pamata pieņēmumi'!$D$23,0)),(1-(ROUNDUP('Pamata pieņēmumi'!$D$23,0)-'Pamata pieņēmumi'!$D$23)),1)),0)))</f>
        <v>0</v>
      </c>
      <c r="AD75" s="58">
        <f>IF($F$80=TRUE,(IF(AD5&lt;=(ROUNDUP('Pamata pieņēmumi'!$D$23,0)+$E$79),(IF(AD5&lt;=ROUNDUP('Pamata pieņēmumi'!$D$23,0)+$E$81,IF(ROUNDUP('Pamata pieņēmumi'!$D$23,0)+$E$81=Finansējums!AD5,(Finansējums!AD5-'Pamata pieņēmumi'!$D$23-$E$81),0),IF(AD5=($E$79+ROUNDUP('Pamata pieņēmumi'!$D$23,0)),(1-(ROUNDUP('Pamata pieņēmumi'!$D$23,0)-'Pamata pieņēmumi'!$D$23)),1))),0)),(IF(AD5&lt;=($E$79+ROUNDUP('Pamata pieņēmumi'!$D$23,0)),IF(Finansējums!AD5&lt;=ROUNDUP('Pamata pieņēmumi'!$D$23,0),IF(Finansējums!AD5=ROUNDUP('Pamata pieņēmumi'!$D$23,0),AD5-'Pamata pieņēmumi'!$D$23,0),IF(AD5=($E$79+ROUNDUP('Pamata pieņēmumi'!$D$23,0)),(1-(ROUNDUP('Pamata pieņēmumi'!$D$23,0)-'Pamata pieņēmumi'!$D$23)),1)),0)))</f>
        <v>0</v>
      </c>
      <c r="AE75" s="58">
        <f>IF($F$80=TRUE,(IF(AE5&lt;=(ROUNDUP('Pamata pieņēmumi'!$D$23,0)+$E$79),(IF(AE5&lt;=ROUNDUP('Pamata pieņēmumi'!$D$23,0)+$E$81,IF(ROUNDUP('Pamata pieņēmumi'!$D$23,0)+$E$81=Finansējums!AE5,(Finansējums!AE5-'Pamata pieņēmumi'!$D$23-$E$81),0),IF(AE5=($E$79+ROUNDUP('Pamata pieņēmumi'!$D$23,0)),(1-(ROUNDUP('Pamata pieņēmumi'!$D$23,0)-'Pamata pieņēmumi'!$D$23)),1))),0)),(IF(AE5&lt;=($E$79+ROUNDUP('Pamata pieņēmumi'!$D$23,0)),IF(Finansējums!AE5&lt;=ROUNDUP('Pamata pieņēmumi'!$D$23,0),IF(Finansējums!AE5=ROUNDUP('Pamata pieņēmumi'!$D$23,0),AE5-'Pamata pieņēmumi'!$D$23,0),IF(AE5=($E$79+ROUNDUP('Pamata pieņēmumi'!$D$23,0)),(1-(ROUNDUP('Pamata pieņēmumi'!$D$23,0)-'Pamata pieņēmumi'!$D$23)),1)),0)))</f>
        <v>0</v>
      </c>
      <c r="AF75" s="58">
        <f>IF($F$80=TRUE,(IF(AF5&lt;=(ROUNDUP('Pamata pieņēmumi'!$D$23,0)+$E$79),(IF(AF5&lt;=ROUNDUP('Pamata pieņēmumi'!$D$23,0)+$E$81,IF(ROUNDUP('Pamata pieņēmumi'!$D$23,0)+$E$81=Finansējums!AF5,(Finansējums!AF5-'Pamata pieņēmumi'!$D$23-$E$81),0),IF(AF5=($E$79+ROUNDUP('Pamata pieņēmumi'!$D$23,0)),(1-(ROUNDUP('Pamata pieņēmumi'!$D$23,0)-'Pamata pieņēmumi'!$D$23)),1))),0)),(IF(AF5&lt;=($E$79+ROUNDUP('Pamata pieņēmumi'!$D$23,0)),IF(Finansējums!AF5&lt;=ROUNDUP('Pamata pieņēmumi'!$D$23,0),IF(Finansējums!AF5=ROUNDUP('Pamata pieņēmumi'!$D$23,0),AF5-'Pamata pieņēmumi'!$D$23,0),IF(AF5=($E$79+ROUNDUP('Pamata pieņēmumi'!$D$23,0)),(1-(ROUNDUP('Pamata pieņēmumi'!$D$23,0)-'Pamata pieņēmumi'!$D$23)),1)),0)))</f>
        <v>0</v>
      </c>
      <c r="AG75" s="58">
        <f>IF($F$80=TRUE,(IF(AG5&lt;=(ROUNDUP('Pamata pieņēmumi'!$D$23,0)+$E$79),(IF(AG5&lt;=ROUNDUP('Pamata pieņēmumi'!$D$23,0)+$E$81,IF(ROUNDUP('Pamata pieņēmumi'!$D$23,0)+$E$81=Finansējums!AG5,(Finansējums!AG5-'Pamata pieņēmumi'!$D$23-$E$81),0),IF(AG5=($E$79+ROUNDUP('Pamata pieņēmumi'!$D$23,0)),(1-(ROUNDUP('Pamata pieņēmumi'!$D$23,0)-'Pamata pieņēmumi'!$D$23)),1))),0)),(IF(AG5&lt;=($E$79+ROUNDUP('Pamata pieņēmumi'!$D$23,0)),IF(Finansējums!AG5&lt;=ROUNDUP('Pamata pieņēmumi'!$D$23,0),IF(Finansējums!AG5=ROUNDUP('Pamata pieņēmumi'!$D$23,0),AG5-'Pamata pieņēmumi'!$D$23,0),IF(AG5=($E$79+ROUNDUP('Pamata pieņēmumi'!$D$23,0)),(1-(ROUNDUP('Pamata pieņēmumi'!$D$23,0)-'Pamata pieņēmumi'!$D$23)),1)),0)))</f>
        <v>0</v>
      </c>
      <c r="AH75" s="58">
        <f>IF($F$80=TRUE,(IF(AH5&lt;=(ROUNDUP('Pamata pieņēmumi'!$D$23,0)+$E$79),(IF(AH5&lt;=ROUNDUP('Pamata pieņēmumi'!$D$23,0)+$E$81,IF(ROUNDUP('Pamata pieņēmumi'!$D$23,0)+$E$81=Finansējums!AH5,(Finansējums!AH5-'Pamata pieņēmumi'!$D$23-$E$81),0),IF(AH5=($E$79+ROUNDUP('Pamata pieņēmumi'!$D$23,0)),(1-(ROUNDUP('Pamata pieņēmumi'!$D$23,0)-'Pamata pieņēmumi'!$D$23)),1))),0)),(IF(AH5&lt;=($E$79+ROUNDUP('Pamata pieņēmumi'!$D$23,0)),IF(Finansējums!AH5&lt;=ROUNDUP('Pamata pieņēmumi'!$D$23,0),IF(Finansējums!AH5=ROUNDUP('Pamata pieņēmumi'!$D$23,0),AH5-'Pamata pieņēmumi'!$D$23,0),IF(AH5=($E$79+ROUNDUP('Pamata pieņēmumi'!$D$23,0)),(1-(ROUNDUP('Pamata pieņēmumi'!$D$23,0)-'Pamata pieņēmumi'!$D$23)),1)),0)))</f>
        <v>0</v>
      </c>
      <c r="AI75" s="58">
        <f>IF($F$80=TRUE,(IF(AI5&lt;=(ROUNDUP('Pamata pieņēmumi'!$D$23,0)+$E$79),(IF(AI5&lt;=ROUNDUP('Pamata pieņēmumi'!$D$23,0)+$E$81,IF(ROUNDUP('Pamata pieņēmumi'!$D$23,0)+$E$81=Finansējums!AI5,(Finansējums!AI5-'Pamata pieņēmumi'!$D$23-$E$81),0),IF(AI5=($E$79+ROUNDUP('Pamata pieņēmumi'!$D$23,0)),(1-(ROUNDUP('Pamata pieņēmumi'!$D$23,0)-'Pamata pieņēmumi'!$D$23)),1))),0)),(IF(AI5&lt;=($E$79+ROUNDUP('Pamata pieņēmumi'!$D$23,0)),IF(Finansējums!AI5&lt;=ROUNDUP('Pamata pieņēmumi'!$D$23,0),IF(Finansējums!AI5=ROUNDUP('Pamata pieņēmumi'!$D$23,0),AI5-'Pamata pieņēmumi'!$D$23,0),IF(AI5=($E$79+ROUNDUP('Pamata pieņēmumi'!$D$23,0)),(1-(ROUNDUP('Pamata pieņēmumi'!$D$23,0)-'Pamata pieņēmumi'!$D$23)),1)),0)))</f>
        <v>0</v>
      </c>
      <c r="AJ75" s="58">
        <f>IF($F$80=TRUE,(IF(AJ5&lt;=(ROUNDUP('Pamata pieņēmumi'!$D$23,0)+$E$79),(IF(AJ5&lt;=ROUNDUP('Pamata pieņēmumi'!$D$23,0)+$E$81,IF(ROUNDUP('Pamata pieņēmumi'!$D$23,0)+$E$81=Finansējums!AJ5,(Finansējums!AJ5-'Pamata pieņēmumi'!$D$23-$E$81),0),IF(AJ5=($E$79+ROUNDUP('Pamata pieņēmumi'!$D$23,0)),(1-(ROUNDUP('Pamata pieņēmumi'!$D$23,0)-'Pamata pieņēmumi'!$D$23)),1))),0)),(IF(AJ5&lt;=($E$79+ROUNDUP('Pamata pieņēmumi'!$D$23,0)),IF(Finansējums!AJ5&lt;=ROUNDUP('Pamata pieņēmumi'!$D$23,0),IF(Finansējums!AJ5=ROUNDUP('Pamata pieņēmumi'!$D$23,0),AJ5-'Pamata pieņēmumi'!$D$23,0),IF(AJ5=($E$79+ROUNDUP('Pamata pieņēmumi'!$D$23,0)),(1-(ROUNDUP('Pamata pieņēmumi'!$D$23,0)-'Pamata pieņēmumi'!$D$23)),1)),0)))</f>
        <v>0</v>
      </c>
      <c r="AK75" s="58">
        <f>IF($F$80=TRUE,(IF(AK5&lt;=(ROUNDUP('Pamata pieņēmumi'!$D$23,0)+$E$79),(IF(AK5&lt;=ROUNDUP('Pamata pieņēmumi'!$D$23,0)+$E$81,IF(ROUNDUP('Pamata pieņēmumi'!$D$23,0)+$E$81=Finansējums!AK5,(Finansējums!AK5-'Pamata pieņēmumi'!$D$23-$E$81),0),IF(AK5=($E$79+ROUNDUP('Pamata pieņēmumi'!$D$23,0)),(1-(ROUNDUP('Pamata pieņēmumi'!$D$23,0)-'Pamata pieņēmumi'!$D$23)),1))),0)),(IF(AK5&lt;=($E$79+ROUNDUP('Pamata pieņēmumi'!$D$23,0)),IF(Finansējums!AK5&lt;=ROUNDUP('Pamata pieņēmumi'!$D$23,0),IF(Finansējums!AK5=ROUNDUP('Pamata pieņēmumi'!$D$23,0),AK5-'Pamata pieņēmumi'!$D$23,0),IF(AK5=($E$79+ROUNDUP('Pamata pieņēmumi'!$D$23,0)),(1-(ROUNDUP('Pamata pieņēmumi'!$D$23,0)-'Pamata pieņēmumi'!$D$23)),1)),0)))</f>
        <v>0</v>
      </c>
      <c r="AL75" s="58">
        <f>IF($F$80=TRUE,(IF(AL5&lt;=(ROUNDUP('Pamata pieņēmumi'!$D$23,0)+$E$79),(IF(AL5&lt;=ROUNDUP('Pamata pieņēmumi'!$D$23,0)+$E$81,IF(ROUNDUP('Pamata pieņēmumi'!$D$23,0)+$E$81=Finansējums!AL5,(Finansējums!AL5-'Pamata pieņēmumi'!$D$23-$E$81),0),IF(AL5=($E$79+ROUNDUP('Pamata pieņēmumi'!$D$23,0)),(1-(ROUNDUP('Pamata pieņēmumi'!$D$23,0)-'Pamata pieņēmumi'!$D$23)),1))),0)),(IF(AL5&lt;=($E$79+ROUNDUP('Pamata pieņēmumi'!$D$23,0)),IF(Finansējums!AL5&lt;=ROUNDUP('Pamata pieņēmumi'!$D$23,0),IF(Finansējums!AL5=ROUNDUP('Pamata pieņēmumi'!$D$23,0),AL5-'Pamata pieņēmumi'!$D$23,0),IF(AL5=($E$79+ROUNDUP('Pamata pieņēmumi'!$D$23,0)),(1-(ROUNDUP('Pamata pieņēmumi'!$D$23,0)-'Pamata pieņēmumi'!$D$23)),1)),0)))</f>
        <v>0</v>
      </c>
      <c r="AM75" s="58">
        <f>IF($F$80=TRUE,(IF(AM5&lt;=(ROUNDUP('Pamata pieņēmumi'!$D$23,0)+$E$79),(IF(AM5&lt;=ROUNDUP('Pamata pieņēmumi'!$D$23,0)+$E$81,IF(ROUNDUP('Pamata pieņēmumi'!$D$23,0)+$E$81=Finansējums!AM5,(Finansējums!AM5-'Pamata pieņēmumi'!$D$23-$E$81),0),IF(AM5=($E$79+ROUNDUP('Pamata pieņēmumi'!$D$23,0)),(1-(ROUNDUP('Pamata pieņēmumi'!$D$23,0)-'Pamata pieņēmumi'!$D$23)),1))),0)),(IF(AM5&lt;=($E$79+ROUNDUP('Pamata pieņēmumi'!$D$23,0)),IF(Finansējums!AM5&lt;=ROUNDUP('Pamata pieņēmumi'!$D$23,0),IF(Finansējums!AM5=ROUNDUP('Pamata pieņēmumi'!$D$23,0),AM5-'Pamata pieņēmumi'!$D$23,0),IF(AM5=($E$79+ROUNDUP('Pamata pieņēmumi'!$D$23,0)),(1-(ROUNDUP('Pamata pieņēmumi'!$D$23,0)-'Pamata pieņēmumi'!$D$23)),1)),0)))</f>
        <v>0</v>
      </c>
      <c r="AN75" s="58">
        <f>IF($F$80=TRUE,(IF(AN5&lt;=(ROUNDUP('Pamata pieņēmumi'!$D$23,0)+$E$79),(IF(AN5&lt;=ROUNDUP('Pamata pieņēmumi'!$D$23,0)+$E$81,IF(ROUNDUP('Pamata pieņēmumi'!$D$23,0)+$E$81=Finansējums!AN5,(Finansējums!AN5-'Pamata pieņēmumi'!$D$23-$E$81),0),IF(AN5=($E$79+ROUNDUP('Pamata pieņēmumi'!$D$23,0)),(1-(ROUNDUP('Pamata pieņēmumi'!$D$23,0)-'Pamata pieņēmumi'!$D$23)),1))),0)),(IF(AN5&lt;=($E$79+ROUNDUP('Pamata pieņēmumi'!$D$23,0)),IF(Finansējums!AN5&lt;=ROUNDUP('Pamata pieņēmumi'!$D$23,0),IF(Finansējums!AN5=ROUNDUP('Pamata pieņēmumi'!$D$23,0),AN5-'Pamata pieņēmumi'!$D$23,0),IF(AN5=($E$79+ROUNDUP('Pamata pieņēmumi'!$D$23,0)),(1-(ROUNDUP('Pamata pieņēmumi'!$D$23,0)-'Pamata pieņēmumi'!$D$23)),1)),0)))</f>
        <v>0</v>
      </c>
      <c r="AO75" s="58">
        <f>IF($F$80=TRUE,(IF(AO5&lt;=(ROUNDUP('Pamata pieņēmumi'!$D$23,0)+$E$79),(IF(AO5&lt;=ROUNDUP('Pamata pieņēmumi'!$D$23,0)+$E$81,IF(ROUNDUP('Pamata pieņēmumi'!$D$23,0)+$E$81=Finansējums!AO5,(Finansējums!AO5-'Pamata pieņēmumi'!$D$23-$E$81),0),IF(AO5=($E$79+ROUNDUP('Pamata pieņēmumi'!$D$23,0)),(1-(ROUNDUP('Pamata pieņēmumi'!$D$23,0)-'Pamata pieņēmumi'!$D$23)),1))),0)),(IF(AO5&lt;=($E$79+ROUNDUP('Pamata pieņēmumi'!$D$23,0)),IF(Finansējums!AO5&lt;=ROUNDUP('Pamata pieņēmumi'!$D$23,0),IF(Finansējums!AO5=ROUNDUP('Pamata pieņēmumi'!$D$23,0),AO5-'Pamata pieņēmumi'!$D$23,0),IF(AO5=($E$79+ROUNDUP('Pamata pieņēmumi'!$D$23,0)),(1-(ROUNDUP('Pamata pieņēmumi'!$D$23,0)-'Pamata pieņēmumi'!$D$23)),1)),0)))</f>
        <v>0</v>
      </c>
      <c r="AP75" s="58">
        <f>IF($F$80=TRUE,(IF(AP5&lt;=(ROUNDUP('Pamata pieņēmumi'!$D$23,0)+$E$79),(IF(AP5&lt;=ROUNDUP('Pamata pieņēmumi'!$D$23,0)+$E$81,IF(ROUNDUP('Pamata pieņēmumi'!$D$23,0)+$E$81=Finansējums!AP5,(Finansējums!AP5-'Pamata pieņēmumi'!$D$23-$E$81),0),IF(AP5=($E$79+ROUNDUP('Pamata pieņēmumi'!$D$23,0)),(1-(ROUNDUP('Pamata pieņēmumi'!$D$23,0)-'Pamata pieņēmumi'!$D$23)),1))),0)),(IF(AP5&lt;=($E$79+ROUNDUP('Pamata pieņēmumi'!$D$23,0)),IF(Finansējums!AP5&lt;=ROUNDUP('Pamata pieņēmumi'!$D$23,0),IF(Finansējums!AP5=ROUNDUP('Pamata pieņēmumi'!$D$23,0),AP5-'Pamata pieņēmumi'!$D$23,0),IF(AP5=($E$79+ROUNDUP('Pamata pieņēmumi'!$D$23,0)),(1-(ROUNDUP('Pamata pieņēmumi'!$D$23,0)-'Pamata pieņēmumi'!$D$23)),1)),0)))</f>
        <v>0</v>
      </c>
      <c r="AQ75" s="58">
        <f>IF($F$80=TRUE,(IF(AQ5&lt;=(ROUNDUP('Pamata pieņēmumi'!$D$23,0)+$E$79),(IF(AQ5&lt;=ROUNDUP('Pamata pieņēmumi'!$D$23,0)+$E$81,IF(ROUNDUP('Pamata pieņēmumi'!$D$23,0)+$E$81=Finansējums!AQ5,(Finansējums!AQ5-'Pamata pieņēmumi'!$D$23-$E$81),0),IF(AQ5=($E$79+ROUNDUP('Pamata pieņēmumi'!$D$23,0)),(1-(ROUNDUP('Pamata pieņēmumi'!$D$23,0)-'Pamata pieņēmumi'!$D$23)),1))),0)),(IF(AQ5&lt;=($E$79+ROUNDUP('Pamata pieņēmumi'!$D$23,0)),IF(Finansējums!AQ5&lt;=ROUNDUP('Pamata pieņēmumi'!$D$23,0),IF(Finansējums!AQ5=ROUNDUP('Pamata pieņēmumi'!$D$23,0),AQ5-'Pamata pieņēmumi'!$D$23,0),IF(AQ5=($E$79+ROUNDUP('Pamata pieņēmumi'!$D$23,0)),(1-(ROUNDUP('Pamata pieņēmumi'!$D$23,0)-'Pamata pieņēmumi'!$D$23)),1)),0)))</f>
        <v>0</v>
      </c>
      <c r="AR75" s="58">
        <f>IF($F$80=TRUE,(IF(AR5&lt;=(ROUNDUP('Pamata pieņēmumi'!$D$23,0)+$E$79),(IF(AR5&lt;=ROUNDUP('Pamata pieņēmumi'!$D$23,0)+$E$81,IF(ROUNDUP('Pamata pieņēmumi'!$D$23,0)+$E$81=Finansējums!AR5,(Finansējums!AR5-'Pamata pieņēmumi'!$D$23-$E$81),0),IF(AR5=($E$79+ROUNDUP('Pamata pieņēmumi'!$D$23,0)),(1-(ROUNDUP('Pamata pieņēmumi'!$D$23,0)-'Pamata pieņēmumi'!$D$23)),1))),0)),(IF(AR5&lt;=($E$79+ROUNDUP('Pamata pieņēmumi'!$D$23,0)),IF(Finansējums!AR5&lt;=ROUNDUP('Pamata pieņēmumi'!$D$23,0),IF(Finansējums!AR5=ROUNDUP('Pamata pieņēmumi'!$D$23,0),AR5-'Pamata pieņēmumi'!$D$23,0),IF(AR5=($E$79+ROUNDUP('Pamata pieņēmumi'!$D$23,0)),(1-(ROUNDUP('Pamata pieņēmumi'!$D$23,0)-'Pamata pieņēmumi'!$D$23)),1)),0)))</f>
        <v>0</v>
      </c>
      <c r="AS75" s="58">
        <f>IF($F$80=TRUE,(IF(AS5&lt;=(ROUNDUP('Pamata pieņēmumi'!$D$23,0)+$E$79),(IF(AS5&lt;=ROUNDUP('Pamata pieņēmumi'!$D$23,0)+$E$81,IF(ROUNDUP('Pamata pieņēmumi'!$D$23,0)+$E$81=Finansējums!AS5,(Finansējums!AS5-'Pamata pieņēmumi'!$D$23-$E$81),0),IF(AS5=($E$79+ROUNDUP('Pamata pieņēmumi'!$D$23,0)),(1-(ROUNDUP('Pamata pieņēmumi'!$D$23,0)-'Pamata pieņēmumi'!$D$23)),1))),0)),(IF(AS5&lt;=($E$79+ROUNDUP('Pamata pieņēmumi'!$D$23,0)),IF(Finansējums!AS5&lt;=ROUNDUP('Pamata pieņēmumi'!$D$23,0),IF(Finansējums!AS5=ROUNDUP('Pamata pieņēmumi'!$D$23,0),AS5-'Pamata pieņēmumi'!$D$23,0),IF(AS5=($E$79+ROUNDUP('Pamata pieņēmumi'!$D$23,0)),(1-(ROUNDUP('Pamata pieņēmumi'!$D$23,0)-'Pamata pieņēmumi'!$D$23)),1)),0)))</f>
        <v>0</v>
      </c>
      <c r="AT75" s="58">
        <f>IF($F$80=TRUE,(IF(AT5&lt;=(ROUNDUP('Pamata pieņēmumi'!$D$23,0)+$E$79),(IF(AT5&lt;=ROUNDUP('Pamata pieņēmumi'!$D$23,0)+$E$81,IF(ROUNDUP('Pamata pieņēmumi'!$D$23,0)+$E$81=Finansējums!AT5,(Finansējums!AT5-'Pamata pieņēmumi'!$D$23-$E$81),0),IF(AT5=($E$79+ROUNDUP('Pamata pieņēmumi'!$D$23,0)),(1-(ROUNDUP('Pamata pieņēmumi'!$D$23,0)-'Pamata pieņēmumi'!$D$23)),1))),0)),(IF(AT5&lt;=($E$79+ROUNDUP('Pamata pieņēmumi'!$D$23,0)),IF(Finansējums!AT5&lt;=ROUNDUP('Pamata pieņēmumi'!$D$23,0),IF(Finansējums!AT5=ROUNDUP('Pamata pieņēmumi'!$D$23,0),AT5-'Pamata pieņēmumi'!$D$23,0),IF(AT5=($E$79+ROUNDUP('Pamata pieņēmumi'!$D$23,0)),(1-(ROUNDUP('Pamata pieņēmumi'!$D$23,0)-'Pamata pieņēmumi'!$D$23)),1)),0)))</f>
        <v>0</v>
      </c>
      <c r="AU75" s="58">
        <f>IF($F$80=TRUE,(IF(AU5&lt;=(ROUNDUP('Pamata pieņēmumi'!$D$23,0)+$E$79),(IF(AU5&lt;=ROUNDUP('Pamata pieņēmumi'!$D$23,0)+$E$81,IF(ROUNDUP('Pamata pieņēmumi'!$D$23,0)+$E$81=Finansējums!AU5,(Finansējums!AU5-'Pamata pieņēmumi'!$D$23-$E$81),0),IF(AU5=($E$79+ROUNDUP('Pamata pieņēmumi'!$D$23,0)),(1-(ROUNDUP('Pamata pieņēmumi'!$D$23,0)-'Pamata pieņēmumi'!$D$23)),1))),0)),(IF(AU5&lt;=($E$79+ROUNDUP('Pamata pieņēmumi'!$D$23,0)),IF(Finansējums!AU5&lt;=ROUNDUP('Pamata pieņēmumi'!$D$23,0),IF(Finansējums!AU5=ROUNDUP('Pamata pieņēmumi'!$D$23,0),AU5-'Pamata pieņēmumi'!$D$23,0),IF(AU5=($E$79+ROUNDUP('Pamata pieņēmumi'!$D$23,0)),(1-(ROUNDUP('Pamata pieņēmumi'!$D$23,0)-'Pamata pieņēmumi'!$D$23)),1)),0)))</f>
        <v>0</v>
      </c>
      <c r="AV75" s="40"/>
      <c r="AW75" s="40"/>
      <c r="AX75" s="40"/>
      <c r="AY75" s="40"/>
      <c r="AZ75" s="40"/>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row>
    <row r="76" spans="1:212" ht="20" customHeight="1" x14ac:dyDescent="0.25">
      <c r="A76" s="160"/>
      <c r="B76" s="155" t="s">
        <v>22</v>
      </c>
      <c r="C76" s="156" t="s">
        <v>2</v>
      </c>
      <c r="D76" s="44"/>
      <c r="E76" s="68" t="e">
        <f>E26</f>
        <v>#DIV/0!</v>
      </c>
      <c r="F76" s="33"/>
      <c r="G76" s="33"/>
      <c r="H76" s="44"/>
      <c r="I76" s="44"/>
      <c r="J76" s="64"/>
      <c r="K76" s="67"/>
      <c r="L76" s="67"/>
      <c r="M76" s="67"/>
      <c r="N76" s="67"/>
      <c r="O76" s="67"/>
      <c r="P76" s="67"/>
      <c r="Q76" s="67"/>
      <c r="R76" s="59"/>
      <c r="S76" s="59"/>
      <c r="T76" s="59"/>
      <c r="U76" s="59"/>
      <c r="V76" s="59"/>
      <c r="W76" s="59"/>
      <c r="X76" s="59"/>
      <c r="Y76" s="59"/>
      <c r="Z76" s="59"/>
      <c r="AA76" s="59"/>
      <c r="AB76" s="39"/>
      <c r="AC76" s="39"/>
      <c r="AD76" s="39"/>
      <c r="AE76" s="39"/>
      <c r="AF76" s="39"/>
      <c r="AG76" s="39"/>
      <c r="AH76" s="39"/>
      <c r="AI76" s="39"/>
      <c r="AJ76" s="39"/>
      <c r="AK76" s="39"/>
      <c r="AL76" s="39"/>
      <c r="AM76" s="39"/>
      <c r="AN76" s="39"/>
      <c r="AO76" s="39"/>
      <c r="AP76" s="45"/>
    </row>
    <row r="77" spans="1:212" ht="20" customHeight="1" x14ac:dyDescent="0.25">
      <c r="A77" s="160"/>
      <c r="B77" s="155" t="s">
        <v>23</v>
      </c>
      <c r="C77" s="156" t="s">
        <v>4</v>
      </c>
      <c r="D77" s="44"/>
      <c r="E77" s="69" t="e">
        <f>SUM(J83:K83)</f>
        <v>#DIV/0!</v>
      </c>
      <c r="F77" s="33"/>
      <c r="G77" s="33"/>
      <c r="H77" s="44"/>
      <c r="I77" s="44"/>
      <c r="J77" s="64"/>
      <c r="K77" s="64"/>
      <c r="L77" s="64"/>
      <c r="M77" s="64"/>
      <c r="N77" s="64"/>
      <c r="O77" s="64"/>
      <c r="P77" s="64"/>
      <c r="Q77" s="64"/>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45"/>
    </row>
    <row r="78" spans="1:212" ht="20" customHeight="1" x14ac:dyDescent="0.25">
      <c r="A78" s="160"/>
      <c r="B78" s="155" t="s">
        <v>26</v>
      </c>
      <c r="C78" s="156" t="s">
        <v>2</v>
      </c>
      <c r="D78" s="44"/>
      <c r="E78" s="70">
        <f>'Finansēšanas pieņēmumi'!D31</f>
        <v>0</v>
      </c>
      <c r="F78" s="33"/>
      <c r="G78" s="33"/>
      <c r="H78" s="44"/>
      <c r="I78" s="44"/>
      <c r="J78" s="64"/>
      <c r="K78" s="64"/>
      <c r="L78" s="64"/>
      <c r="M78" s="64"/>
      <c r="N78" s="64"/>
      <c r="O78" s="64"/>
      <c r="P78" s="64"/>
      <c r="Q78" s="64"/>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45"/>
    </row>
    <row r="79" spans="1:212" s="256" customFormat="1" ht="25.25" customHeight="1" x14ac:dyDescent="0.25">
      <c r="A79" s="248"/>
      <c r="B79" s="249" t="s">
        <v>228</v>
      </c>
      <c r="C79" s="250" t="s">
        <v>9</v>
      </c>
      <c r="D79" s="47"/>
      <c r="E79" s="33">
        <f>'Finansēšanas pieņēmumi'!D32-'Pamata pieņēmumi'!D23</f>
        <v>0</v>
      </c>
      <c r="F79" s="46"/>
      <c r="G79" s="46"/>
      <c r="H79" s="47"/>
      <c r="I79" s="47"/>
      <c r="J79" s="64">
        <f>IF(AND(J75&gt;0,$F$80=TRUE),$E$79-SUM(I$75:$J75)-$E$81,IF(J75&gt;0,$E$79-SUM(I$75:$J75),0))</f>
        <v>0</v>
      </c>
      <c r="K79" s="64">
        <f>IF(AND(K75&gt;0,$F$80=TRUE),$E$79-SUM(J$75:$J75)-$E$81,IF(K75&gt;0,$E$79-SUM(J$75:$J75),0))</f>
        <v>0</v>
      </c>
      <c r="L79" s="64">
        <f>IF(AND(L75&gt;0,$F$80=TRUE),$E$79-SUM($J$75:K75)-$E$81,IF(L75&gt;0,$E$79-SUM($J$75:K75),0))</f>
        <v>0</v>
      </c>
      <c r="M79" s="64">
        <f>IF(AND(M75&gt;0,$F$80=TRUE),$E$79-SUM($J$75:L75)-$E$81,IF(M75&gt;0,$E$79-SUM($J$75:L75),0))</f>
        <v>0</v>
      </c>
      <c r="N79" s="64">
        <f>IF(AND(N75&gt;0,$F$80=TRUE),$E$79-SUM($J$75:M75)-$E$81,IF(N75&gt;0,$E$79-SUM($J$75:M75),0))</f>
        <v>0</v>
      </c>
      <c r="O79" s="64">
        <f>IF(AND(O75&gt;0,$F$80=TRUE),$E$79-SUM($J$75:N75)-$E$81,IF(O75&gt;0,$E$79-SUM($J$75:N75),0))</f>
        <v>0</v>
      </c>
      <c r="P79" s="64">
        <f>IF(AND(P75&gt;0,$F$80=TRUE),$E$79-SUM($J$75:O75)-$E$81,IF(P75&gt;0,$E$79-SUM($J$75:O75),0))</f>
        <v>0</v>
      </c>
      <c r="Q79" s="64">
        <f>IF(AND(Q75&gt;0,$F$80=TRUE),$E$79-SUM($J$75:P75)-$E$81,IF(Q75&gt;0,$E$79-SUM($J$75:P75),0))</f>
        <v>0</v>
      </c>
      <c r="R79" s="55">
        <f>IF(AND(R75&gt;0,$F$80=TRUE),$E$79-SUM($J$75:Q75)-$E$81,IF(R75&gt;0,$E$79-SUM($J$75:Q75),0))</f>
        <v>0</v>
      </c>
      <c r="S79" s="55">
        <f>IF(AND(S75&gt;0,$F$80=TRUE),$E$79-SUM($J$75:R75)-$E$81,IF(S75&gt;0,$E$79-SUM($J$75:R75),0))</f>
        <v>0</v>
      </c>
      <c r="T79" s="55">
        <f>IF(AND(T75&gt;0,$F$80=TRUE),$E$79-SUM($J$75:S75)-$E$81,IF(T75&gt;0,$E$79-SUM($J$75:S75),0))</f>
        <v>0</v>
      </c>
      <c r="U79" s="55">
        <f>IF(AND(U75&gt;0,$F$80=TRUE),$E$79-SUM($J$75:T75)-$E$81,IF(U75&gt;0,$E$79-SUM($J$75:T75),0))</f>
        <v>0</v>
      </c>
      <c r="V79" s="55">
        <f>IF(AND(V75&gt;0,$F$80=TRUE),$E$79-SUM($J$75:U75)-$E$81,IF(V75&gt;0,$E$79-SUM($J$75:U75),0))</f>
        <v>0</v>
      </c>
      <c r="W79" s="55">
        <f>IF(AND(W75&gt;0,$F$80=TRUE),$E$79-SUM($J$75:V75)-$E$81,IF(W75&gt;0,$E$79-SUM($J$75:V75),0))</f>
        <v>0</v>
      </c>
      <c r="X79" s="55">
        <f>IF(AND(X75&gt;0,$F$80=TRUE),$E$79-SUM($J$75:W75)-$E$81,IF(X75&gt;0,$E$79-SUM($J$75:W75),0))</f>
        <v>0</v>
      </c>
      <c r="Y79" s="55">
        <f>IF(AND(Y75&gt;0,$F$80=TRUE),$E$79-SUM($J$75:X75)-$E$81,IF(Y75&gt;0,$E$79-SUM($J$75:X75),0))</f>
        <v>0</v>
      </c>
      <c r="Z79" s="55">
        <f>IF(AND(Z75&gt;0,$F$80=TRUE),$E$79-SUM($J$75:Y75)-$E$81,IF(Z75&gt;0,$E$79-SUM($J$75:Y75),0))</f>
        <v>0</v>
      </c>
      <c r="AA79" s="55">
        <f>IF(AND(AA75&gt;0,$F$80=TRUE),$E$79-SUM($J$75:Z75)-$E$81,IF(AA75&gt;0,$E$79-SUM($J$75:Z75),0))</f>
        <v>0</v>
      </c>
      <c r="AB79" s="55">
        <f>IF(AND(AB75&gt;0,$F$80=TRUE),$E$79-SUM($J$75:AA75)-$E$81,IF(AB75&gt;0,$E$79-SUM($J$75:AA75),0))</f>
        <v>0</v>
      </c>
      <c r="AC79" s="55">
        <f>IF(AND(AC75&gt;0,$F$80=TRUE),$E$79-SUM($J$75:AB75)-$E$81,IF(AC75&gt;0,$E$79-SUM($J$75:AB75),0))</f>
        <v>0</v>
      </c>
      <c r="AD79" s="55">
        <f>IF(AND(AD75&gt;0,$F$80=TRUE),$E$79-SUM($J$75:AC75)-$E$81,IF(AD75&gt;0,$E$79-SUM($J$75:AC75),0))</f>
        <v>0</v>
      </c>
      <c r="AE79" s="55">
        <f>IF(AND(AE75&gt;0,$F$80=TRUE),$E$79-SUM($J$75:AD75)-$E$81,IF(AE75&gt;0,$E$79-SUM($J$75:AD75),0))</f>
        <v>0</v>
      </c>
      <c r="AF79" s="55">
        <f>IF(AND(AF75&gt;0,$F$80=TRUE),$E$79-SUM($J$75:AE75)-$E$81,IF(AF75&gt;0,$E$79-SUM($J$75:AE75),0))</f>
        <v>0</v>
      </c>
      <c r="AG79" s="55">
        <f>IF(AND(AG75&gt;0,$F$80=TRUE),$E$79-SUM($J$75:AF75)-$E$81,IF(AG75&gt;0,$E$79-SUM($J$75:AF75),0))</f>
        <v>0</v>
      </c>
      <c r="AH79" s="55">
        <f>IF(AND(AH75&gt;0,$F$80=TRUE),$E$79-SUM($J$75:AG75)-$E$81,IF(AH75&gt;0,$E$79-SUM($J$75:AG75),0))</f>
        <v>0</v>
      </c>
      <c r="AI79" s="55">
        <f>IF(AND(AI75&gt;0,$F$80=TRUE),$E$79-SUM($J$75:AH75)-$E$81,IF(AI75&gt;0,$E$79-SUM($J$75:AH75),0))</f>
        <v>0</v>
      </c>
      <c r="AJ79" s="55">
        <f>IF(AND(AJ75&gt;0,$F$80=TRUE),$E$79-SUM($J$75:AI75)-$E$81,IF(AJ75&gt;0,$E$79-SUM($J$75:AI75),0))</f>
        <v>0</v>
      </c>
      <c r="AK79" s="55">
        <f>IF(AND(AK75&gt;0,$F$80=TRUE),$E$79-SUM($J$75:AJ75)-$E$81,IF(AK75&gt;0,$E$79-SUM($J$75:AJ75),0))</f>
        <v>0</v>
      </c>
      <c r="AL79" s="55">
        <f>IF(AND(AL75&gt;0,$F$80=TRUE),$E$79-SUM($J$75:AK75)-$E$81,IF(AL75&gt;0,$E$79-SUM($J$75:AK75),0))</f>
        <v>0</v>
      </c>
      <c r="AM79" s="55">
        <f>IF(AND(AM75&gt;0,$F$80=TRUE),$E$79-SUM($J$75:AL75)-$E$81,IF(AM75&gt;0,$E$79-SUM($J$75:AL75),0))</f>
        <v>0</v>
      </c>
      <c r="AN79" s="55">
        <f>IF(AND(AN75&gt;0,$F$80=TRUE),$E$79-SUM($J$75:AM75)-$E$81,IF(AN75&gt;0,$E$79-SUM($J$75:AM75),0))</f>
        <v>0</v>
      </c>
      <c r="AO79" s="55">
        <f>IF(AND(AO75&gt;0,$F$80=TRUE),$E$79-SUM($J$75:AN75)-$E$81,IF(AO75&gt;0,$E$79-SUM($J$75:AN75),0))</f>
        <v>0</v>
      </c>
      <c r="AP79" s="55">
        <f>IF(AND(AP75&gt;0,$F$80=TRUE),$E$79-SUM($J$75:AO75)-$E$81,IF(AP75&gt;0,$E$79-SUM($J$75:AO75),0))</f>
        <v>0</v>
      </c>
      <c r="AQ79" s="55">
        <f>IF(AND(AQ75&gt;0,$F$80=TRUE),$E$79-SUM($J$75:AP75)-$E$81,IF(AQ75&gt;0,$E$79-SUM($J$75:AP75),0))</f>
        <v>0</v>
      </c>
      <c r="AR79" s="55">
        <f>IF(AND(AR75&gt;0,$F$80=TRUE),$E$79-SUM($J$75:AQ75)-$E$81,IF(AR75&gt;0,$E$79-SUM($J$75:AQ75),0))</f>
        <v>0</v>
      </c>
      <c r="AS79" s="55">
        <f>IF(AND(AS75&gt;0,$F$80=TRUE),$E$79-SUM($J$75:AR75)-$E$81,IF(AS75&gt;0,$E$79-SUM($J$75:AR75),0))</f>
        <v>0</v>
      </c>
      <c r="AT79" s="55">
        <f>IF(AND(AT75&gt;0,$F$80=TRUE),$E$79-SUM($J$75:AS75)-$E$81,IF(AT75&gt;0,$E$79-SUM($J$75:AS75),0))</f>
        <v>0</v>
      </c>
      <c r="AU79" s="55">
        <f>IF(AND(AU75&gt;0,$F$80=TRUE),$E$79-SUM($J$75:AT75)-$E$81,IF(AU75&gt;0,$E$79-SUM($J$75:AT75),0))</f>
        <v>0</v>
      </c>
      <c r="AV79" s="37"/>
      <c r="AW79" s="37"/>
      <c r="AX79" s="37"/>
      <c r="AY79" s="37"/>
      <c r="AZ79" s="37"/>
      <c r="BA79" s="37"/>
    </row>
    <row r="80" spans="1:212" ht="20" customHeight="1" x14ac:dyDescent="0.25">
      <c r="A80" s="160"/>
      <c r="B80" s="155" t="s">
        <v>178</v>
      </c>
      <c r="C80" s="156"/>
      <c r="D80" s="44"/>
      <c r="E80" s="318"/>
      <c r="F80" s="49" t="b">
        <v>0</v>
      </c>
      <c r="G80" s="33"/>
      <c r="H80" s="44"/>
      <c r="I80" s="44"/>
      <c r="J80" s="64"/>
      <c r="K80" s="64"/>
      <c r="L80" s="64"/>
      <c r="M80" s="64"/>
      <c r="N80" s="64"/>
      <c r="O80" s="64"/>
      <c r="P80" s="64"/>
      <c r="Q80" s="64"/>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45"/>
      <c r="AS80" s="40"/>
    </row>
    <row r="81" spans="1:53" ht="20" customHeight="1" x14ac:dyDescent="0.25">
      <c r="A81" s="160"/>
      <c r="B81" s="155" t="s">
        <v>52</v>
      </c>
      <c r="C81" s="156" t="s">
        <v>9</v>
      </c>
      <c r="D81" s="44"/>
      <c r="E81" s="49">
        <f>'Finansēšanas pieņēmumi'!D33</f>
        <v>0</v>
      </c>
      <c r="F81" s="33"/>
      <c r="G81" s="33"/>
      <c r="H81" s="44"/>
      <c r="I81" s="44"/>
      <c r="J81" s="64"/>
      <c r="K81" s="64"/>
      <c r="L81" s="64"/>
      <c r="M81" s="64"/>
      <c r="N81" s="64"/>
      <c r="O81" s="64"/>
      <c r="P81" s="64"/>
      <c r="Q81" s="64"/>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45"/>
      <c r="AS81" s="40"/>
    </row>
    <row r="82" spans="1:53" ht="20" customHeight="1" x14ac:dyDescent="0.25">
      <c r="A82" s="160"/>
      <c r="B82" s="251" t="s">
        <v>27</v>
      </c>
      <c r="C82" s="156" t="s">
        <v>4</v>
      </c>
      <c r="D82" s="51"/>
      <c r="E82" s="33"/>
      <c r="F82" s="50"/>
      <c r="G82" s="50"/>
      <c r="H82" s="51"/>
      <c r="I82" s="51"/>
      <c r="J82" s="64">
        <f>I85</f>
        <v>0</v>
      </c>
      <c r="K82" s="64" t="e">
        <f t="shared" ref="K82:Z82" si="31">J85</f>
        <v>#DIV/0!</v>
      </c>
      <c r="L82" s="64" t="e">
        <f t="shared" si="31"/>
        <v>#DIV/0!</v>
      </c>
      <c r="M82" s="64" t="e">
        <f t="shared" si="31"/>
        <v>#DIV/0!</v>
      </c>
      <c r="N82" s="64" t="e">
        <f t="shared" si="31"/>
        <v>#DIV/0!</v>
      </c>
      <c r="O82" s="64" t="e">
        <f t="shared" si="31"/>
        <v>#DIV/0!</v>
      </c>
      <c r="P82" s="64" t="e">
        <f t="shared" si="31"/>
        <v>#DIV/0!</v>
      </c>
      <c r="Q82" s="64" t="e">
        <f t="shared" si="31"/>
        <v>#DIV/0!</v>
      </c>
      <c r="R82" s="52" t="e">
        <f t="shared" si="31"/>
        <v>#DIV/0!</v>
      </c>
      <c r="S82" s="52" t="e">
        <f t="shared" si="31"/>
        <v>#DIV/0!</v>
      </c>
      <c r="T82" s="52" t="e">
        <f t="shared" si="31"/>
        <v>#DIV/0!</v>
      </c>
      <c r="U82" s="52" t="e">
        <f t="shared" si="31"/>
        <v>#DIV/0!</v>
      </c>
      <c r="V82" s="52" t="e">
        <f t="shared" si="31"/>
        <v>#DIV/0!</v>
      </c>
      <c r="W82" s="52" t="e">
        <f t="shared" si="31"/>
        <v>#DIV/0!</v>
      </c>
      <c r="X82" s="52" t="e">
        <f t="shared" si="31"/>
        <v>#DIV/0!</v>
      </c>
      <c r="Y82" s="52" t="e">
        <f t="shared" si="31"/>
        <v>#DIV/0!</v>
      </c>
      <c r="Z82" s="52" t="e">
        <f t="shared" si="31"/>
        <v>#DIV/0!</v>
      </c>
      <c r="AA82" s="52" t="e">
        <f t="shared" ref="AA82" si="32">Z85</f>
        <v>#DIV/0!</v>
      </c>
      <c r="AB82" s="52" t="e">
        <f t="shared" ref="AB82" si="33">AA85</f>
        <v>#DIV/0!</v>
      </c>
      <c r="AC82" s="52" t="e">
        <f t="shared" ref="AC82" si="34">AB85</f>
        <v>#DIV/0!</v>
      </c>
      <c r="AD82" s="52" t="e">
        <f t="shared" ref="AD82" si="35">AC85</f>
        <v>#DIV/0!</v>
      </c>
      <c r="AE82" s="52" t="e">
        <f t="shared" ref="AE82" si="36">AD85</f>
        <v>#DIV/0!</v>
      </c>
      <c r="AF82" s="52" t="e">
        <f t="shared" ref="AF82" si="37">AE85</f>
        <v>#DIV/0!</v>
      </c>
      <c r="AG82" s="52" t="e">
        <f t="shared" ref="AG82" si="38">AF85</f>
        <v>#DIV/0!</v>
      </c>
      <c r="AH82" s="52" t="e">
        <f t="shared" ref="AH82" si="39">AG85</f>
        <v>#DIV/0!</v>
      </c>
      <c r="AI82" s="52" t="e">
        <f t="shared" ref="AI82" si="40">AH85</f>
        <v>#DIV/0!</v>
      </c>
      <c r="AJ82" s="52" t="e">
        <f t="shared" ref="AJ82" si="41">AI85</f>
        <v>#DIV/0!</v>
      </c>
      <c r="AK82" s="52" t="e">
        <f t="shared" ref="AK82" si="42">AJ85</f>
        <v>#DIV/0!</v>
      </c>
      <c r="AL82" s="52" t="e">
        <f t="shared" ref="AL82" si="43">AK85</f>
        <v>#DIV/0!</v>
      </c>
      <c r="AM82" s="52" t="e">
        <f t="shared" ref="AM82" si="44">AL85</f>
        <v>#DIV/0!</v>
      </c>
      <c r="AN82" s="52" t="e">
        <f t="shared" ref="AN82" si="45">AM85</f>
        <v>#DIV/0!</v>
      </c>
      <c r="AO82" s="52" t="e">
        <f t="shared" ref="AO82" si="46">AN85</f>
        <v>#DIV/0!</v>
      </c>
      <c r="AP82" s="52" t="e">
        <f t="shared" ref="AP82" si="47">AO85</f>
        <v>#DIV/0!</v>
      </c>
      <c r="AQ82" s="52" t="e">
        <f t="shared" ref="AQ82" si="48">AP85</f>
        <v>#DIV/0!</v>
      </c>
      <c r="AR82" s="52" t="e">
        <f t="shared" ref="AR82" si="49">AQ85</f>
        <v>#DIV/0!</v>
      </c>
      <c r="AS82" s="52" t="e">
        <f t="shared" ref="AS82" si="50">AR85</f>
        <v>#DIV/0!</v>
      </c>
      <c r="AT82" s="52" t="e">
        <f t="shared" ref="AT82" si="51">AS85</f>
        <v>#DIV/0!</v>
      </c>
      <c r="AU82" s="52" t="e">
        <f t="shared" ref="AU82" si="52">AT85</f>
        <v>#DIV/0!</v>
      </c>
    </row>
    <row r="83" spans="1:53" s="252" customFormat="1" ht="20" customHeight="1" x14ac:dyDescent="0.25">
      <c r="A83" s="54"/>
      <c r="B83" s="242" t="s">
        <v>28</v>
      </c>
      <c r="C83" s="156" t="s">
        <v>4</v>
      </c>
      <c r="D83" s="54"/>
      <c r="E83" s="42"/>
      <c r="F83" s="48"/>
      <c r="G83" s="48"/>
      <c r="H83" s="54"/>
      <c r="I83" s="54"/>
      <c r="J83" s="64" t="e">
        <f t="shared" ref="J83:Q83" si="53">J26</f>
        <v>#DIV/0!</v>
      </c>
      <c r="K83" s="64" t="e">
        <f t="shared" si="53"/>
        <v>#DIV/0!</v>
      </c>
      <c r="L83" s="64" t="e">
        <f t="shared" si="53"/>
        <v>#DIV/0!</v>
      </c>
      <c r="M83" s="64" t="e">
        <f t="shared" si="53"/>
        <v>#DIV/0!</v>
      </c>
      <c r="N83" s="64" t="e">
        <f t="shared" si="53"/>
        <v>#DIV/0!</v>
      </c>
      <c r="O83" s="64" t="e">
        <f t="shared" si="53"/>
        <v>#DIV/0!</v>
      </c>
      <c r="P83" s="64" t="e">
        <f t="shared" si="53"/>
        <v>#DIV/0!</v>
      </c>
      <c r="Q83" s="64" t="e">
        <f t="shared" si="53"/>
        <v>#DIV/0!</v>
      </c>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45"/>
      <c r="AQ83" s="43"/>
      <c r="AR83" s="43"/>
      <c r="AS83" s="43"/>
      <c r="AT83" s="43"/>
      <c r="AU83" s="43"/>
      <c r="AV83" s="43"/>
      <c r="AW83" s="43"/>
      <c r="AX83" s="43"/>
      <c r="AY83" s="43"/>
      <c r="AZ83" s="43"/>
      <c r="BA83" s="43"/>
    </row>
    <row r="84" spans="1:53" s="252" customFormat="1" ht="20" customHeight="1" x14ac:dyDescent="0.25">
      <c r="A84" s="54"/>
      <c r="B84" s="242" t="s">
        <v>29</v>
      </c>
      <c r="C84" s="156" t="s">
        <v>4</v>
      </c>
      <c r="D84" s="54"/>
      <c r="E84" s="42"/>
      <c r="F84" s="48"/>
      <c r="G84" s="48"/>
      <c r="H84" s="54"/>
      <c r="I84" s="54"/>
      <c r="J84" s="64">
        <f>(IF(J75=0,0,-(J82/J79))*J75)</f>
        <v>0</v>
      </c>
      <c r="K84" s="64">
        <f>(IF(K75=0,0,-(K82/K79))*K75)</f>
        <v>0</v>
      </c>
      <c r="L84" s="64">
        <f>(IF(L75=0,0,-(L82/L79))*L75)</f>
        <v>0</v>
      </c>
      <c r="M84" s="64">
        <f t="shared" ref="M84:AU84" si="54">(IF(M75=0,0,-(M82/M79))*M75)</f>
        <v>0</v>
      </c>
      <c r="N84" s="64">
        <f t="shared" si="54"/>
        <v>0</v>
      </c>
      <c r="O84" s="64">
        <f t="shared" si="54"/>
        <v>0</v>
      </c>
      <c r="P84" s="64">
        <f t="shared" si="54"/>
        <v>0</v>
      </c>
      <c r="Q84" s="64">
        <f t="shared" si="54"/>
        <v>0</v>
      </c>
      <c r="R84" s="55">
        <f t="shared" si="54"/>
        <v>0</v>
      </c>
      <c r="S84" s="55">
        <f t="shared" si="54"/>
        <v>0</v>
      </c>
      <c r="T84" s="55">
        <f t="shared" si="54"/>
        <v>0</v>
      </c>
      <c r="U84" s="55">
        <f t="shared" si="54"/>
        <v>0</v>
      </c>
      <c r="V84" s="55">
        <f t="shared" si="54"/>
        <v>0</v>
      </c>
      <c r="W84" s="55">
        <f t="shared" si="54"/>
        <v>0</v>
      </c>
      <c r="X84" s="55">
        <f t="shared" si="54"/>
        <v>0</v>
      </c>
      <c r="Y84" s="55">
        <f t="shared" si="54"/>
        <v>0</v>
      </c>
      <c r="Z84" s="55">
        <f t="shared" si="54"/>
        <v>0</v>
      </c>
      <c r="AA84" s="55">
        <f t="shared" si="54"/>
        <v>0</v>
      </c>
      <c r="AB84" s="55">
        <f t="shared" si="54"/>
        <v>0</v>
      </c>
      <c r="AC84" s="55">
        <f t="shared" si="54"/>
        <v>0</v>
      </c>
      <c r="AD84" s="55">
        <f t="shared" si="54"/>
        <v>0</v>
      </c>
      <c r="AE84" s="55">
        <f t="shared" si="54"/>
        <v>0</v>
      </c>
      <c r="AF84" s="55">
        <f t="shared" si="54"/>
        <v>0</v>
      </c>
      <c r="AG84" s="55">
        <f t="shared" si="54"/>
        <v>0</v>
      </c>
      <c r="AH84" s="55">
        <f t="shared" si="54"/>
        <v>0</v>
      </c>
      <c r="AI84" s="55">
        <f t="shared" si="54"/>
        <v>0</v>
      </c>
      <c r="AJ84" s="55">
        <f t="shared" si="54"/>
        <v>0</v>
      </c>
      <c r="AK84" s="55">
        <f t="shared" si="54"/>
        <v>0</v>
      </c>
      <c r="AL84" s="55">
        <f t="shared" si="54"/>
        <v>0</v>
      </c>
      <c r="AM84" s="55">
        <f t="shared" si="54"/>
        <v>0</v>
      </c>
      <c r="AN84" s="55">
        <f t="shared" si="54"/>
        <v>0</v>
      </c>
      <c r="AO84" s="55">
        <f t="shared" si="54"/>
        <v>0</v>
      </c>
      <c r="AP84" s="55">
        <f t="shared" si="54"/>
        <v>0</v>
      </c>
      <c r="AQ84" s="55">
        <f t="shared" si="54"/>
        <v>0</v>
      </c>
      <c r="AR84" s="55">
        <f t="shared" si="54"/>
        <v>0</v>
      </c>
      <c r="AS84" s="55">
        <f t="shared" si="54"/>
        <v>0</v>
      </c>
      <c r="AT84" s="55">
        <f t="shared" si="54"/>
        <v>0</v>
      </c>
      <c r="AU84" s="55">
        <f t="shared" si="54"/>
        <v>0</v>
      </c>
      <c r="AV84" s="43"/>
      <c r="AW84" s="43"/>
      <c r="AX84" s="43"/>
      <c r="AY84" s="43"/>
      <c r="AZ84" s="43"/>
      <c r="BA84" s="43"/>
    </row>
    <row r="85" spans="1:53" ht="20" customHeight="1" x14ac:dyDescent="0.25">
      <c r="A85" s="160"/>
      <c r="B85" s="251" t="s">
        <v>30</v>
      </c>
      <c r="C85" s="156" t="s">
        <v>4</v>
      </c>
      <c r="D85" s="51"/>
      <c r="E85" s="33"/>
      <c r="F85" s="50"/>
      <c r="G85" s="50"/>
      <c r="H85" s="51"/>
      <c r="I85" s="51"/>
      <c r="J85" s="64" t="e">
        <f t="shared" ref="J85:AU85" si="55">SUM(J82:J84)</f>
        <v>#DIV/0!</v>
      </c>
      <c r="K85" s="64" t="e">
        <f>SUM(K82:K84)</f>
        <v>#DIV/0!</v>
      </c>
      <c r="L85" s="64" t="e">
        <f t="shared" si="55"/>
        <v>#DIV/0!</v>
      </c>
      <c r="M85" s="64" t="e">
        <f t="shared" si="55"/>
        <v>#DIV/0!</v>
      </c>
      <c r="N85" s="64" t="e">
        <f t="shared" si="55"/>
        <v>#DIV/0!</v>
      </c>
      <c r="O85" s="64" t="e">
        <f t="shared" si="55"/>
        <v>#DIV/0!</v>
      </c>
      <c r="P85" s="64" t="e">
        <f t="shared" si="55"/>
        <v>#DIV/0!</v>
      </c>
      <c r="Q85" s="64" t="e">
        <f t="shared" si="55"/>
        <v>#DIV/0!</v>
      </c>
      <c r="R85" s="52" t="e">
        <f t="shared" si="55"/>
        <v>#DIV/0!</v>
      </c>
      <c r="S85" s="52" t="e">
        <f t="shared" si="55"/>
        <v>#DIV/0!</v>
      </c>
      <c r="T85" s="52" t="e">
        <f t="shared" si="55"/>
        <v>#DIV/0!</v>
      </c>
      <c r="U85" s="52" t="e">
        <f t="shared" si="55"/>
        <v>#DIV/0!</v>
      </c>
      <c r="V85" s="52" t="e">
        <f t="shared" si="55"/>
        <v>#DIV/0!</v>
      </c>
      <c r="W85" s="52" t="e">
        <f t="shared" si="55"/>
        <v>#DIV/0!</v>
      </c>
      <c r="X85" s="52" t="e">
        <f t="shared" si="55"/>
        <v>#DIV/0!</v>
      </c>
      <c r="Y85" s="52" t="e">
        <f t="shared" si="55"/>
        <v>#DIV/0!</v>
      </c>
      <c r="Z85" s="52" t="e">
        <f t="shared" si="55"/>
        <v>#DIV/0!</v>
      </c>
      <c r="AA85" s="52" t="e">
        <f t="shared" si="55"/>
        <v>#DIV/0!</v>
      </c>
      <c r="AB85" s="52" t="e">
        <f t="shared" si="55"/>
        <v>#DIV/0!</v>
      </c>
      <c r="AC85" s="52" t="e">
        <f t="shared" si="55"/>
        <v>#DIV/0!</v>
      </c>
      <c r="AD85" s="52" t="e">
        <f t="shared" si="55"/>
        <v>#DIV/0!</v>
      </c>
      <c r="AE85" s="52" t="e">
        <f t="shared" si="55"/>
        <v>#DIV/0!</v>
      </c>
      <c r="AF85" s="52" t="e">
        <f t="shared" si="55"/>
        <v>#DIV/0!</v>
      </c>
      <c r="AG85" s="52" t="e">
        <f t="shared" si="55"/>
        <v>#DIV/0!</v>
      </c>
      <c r="AH85" s="52" t="e">
        <f t="shared" si="55"/>
        <v>#DIV/0!</v>
      </c>
      <c r="AI85" s="52" t="e">
        <f t="shared" si="55"/>
        <v>#DIV/0!</v>
      </c>
      <c r="AJ85" s="52" t="e">
        <f t="shared" si="55"/>
        <v>#DIV/0!</v>
      </c>
      <c r="AK85" s="52" t="e">
        <f t="shared" si="55"/>
        <v>#DIV/0!</v>
      </c>
      <c r="AL85" s="52" t="e">
        <f t="shared" si="55"/>
        <v>#DIV/0!</v>
      </c>
      <c r="AM85" s="52" t="e">
        <f t="shared" si="55"/>
        <v>#DIV/0!</v>
      </c>
      <c r="AN85" s="52" t="e">
        <f t="shared" si="55"/>
        <v>#DIV/0!</v>
      </c>
      <c r="AO85" s="52" t="e">
        <f t="shared" si="55"/>
        <v>#DIV/0!</v>
      </c>
      <c r="AP85" s="52" t="e">
        <f t="shared" si="55"/>
        <v>#DIV/0!</v>
      </c>
      <c r="AQ85" s="52" t="e">
        <f t="shared" si="55"/>
        <v>#DIV/0!</v>
      </c>
      <c r="AR85" s="52" t="e">
        <f t="shared" si="55"/>
        <v>#DIV/0!</v>
      </c>
      <c r="AS85" s="52" t="e">
        <f t="shared" si="55"/>
        <v>#DIV/0!</v>
      </c>
      <c r="AT85" s="52" t="e">
        <f t="shared" si="55"/>
        <v>#DIV/0!</v>
      </c>
      <c r="AU85" s="52" t="e">
        <f t="shared" si="55"/>
        <v>#DIV/0!</v>
      </c>
    </row>
    <row r="86" spans="1:53" s="252" customFormat="1" ht="20" customHeight="1" x14ac:dyDescent="0.25">
      <c r="A86" s="54"/>
      <c r="B86" s="242" t="s">
        <v>7</v>
      </c>
      <c r="C86" s="156" t="s">
        <v>4</v>
      </c>
      <c r="D86" s="54"/>
      <c r="E86" s="33"/>
      <c r="F86" s="54"/>
      <c r="G86" s="54"/>
      <c r="H86" s="54"/>
      <c r="I86" s="54"/>
      <c r="J86" s="64" t="e">
        <f t="shared" ref="J86:AU86" si="56">-AVERAGE(J82,J85)*$E$78</f>
        <v>#DIV/0!</v>
      </c>
      <c r="K86" s="64" t="e">
        <f t="shared" si="56"/>
        <v>#DIV/0!</v>
      </c>
      <c r="L86" s="64" t="e">
        <f t="shared" si="56"/>
        <v>#DIV/0!</v>
      </c>
      <c r="M86" s="64" t="e">
        <f t="shared" si="56"/>
        <v>#DIV/0!</v>
      </c>
      <c r="N86" s="64" t="e">
        <f t="shared" si="56"/>
        <v>#DIV/0!</v>
      </c>
      <c r="O86" s="64" t="e">
        <f t="shared" si="56"/>
        <v>#DIV/0!</v>
      </c>
      <c r="P86" s="64" t="e">
        <f t="shared" si="56"/>
        <v>#DIV/0!</v>
      </c>
      <c r="Q86" s="64" t="e">
        <f t="shared" si="56"/>
        <v>#DIV/0!</v>
      </c>
      <c r="R86" s="55" t="e">
        <f t="shared" si="56"/>
        <v>#DIV/0!</v>
      </c>
      <c r="S86" s="55" t="e">
        <f t="shared" si="56"/>
        <v>#DIV/0!</v>
      </c>
      <c r="T86" s="55" t="e">
        <f t="shared" si="56"/>
        <v>#DIV/0!</v>
      </c>
      <c r="U86" s="55" t="e">
        <f t="shared" si="56"/>
        <v>#DIV/0!</v>
      </c>
      <c r="V86" s="55" t="e">
        <f t="shared" si="56"/>
        <v>#DIV/0!</v>
      </c>
      <c r="W86" s="55" t="e">
        <f t="shared" si="56"/>
        <v>#DIV/0!</v>
      </c>
      <c r="X86" s="55" t="e">
        <f t="shared" si="56"/>
        <v>#DIV/0!</v>
      </c>
      <c r="Y86" s="55" t="e">
        <f t="shared" si="56"/>
        <v>#DIV/0!</v>
      </c>
      <c r="Z86" s="55" t="e">
        <f t="shared" si="56"/>
        <v>#DIV/0!</v>
      </c>
      <c r="AA86" s="55" t="e">
        <f t="shared" si="56"/>
        <v>#DIV/0!</v>
      </c>
      <c r="AB86" s="55" t="e">
        <f t="shared" si="56"/>
        <v>#DIV/0!</v>
      </c>
      <c r="AC86" s="55" t="e">
        <f t="shared" si="56"/>
        <v>#DIV/0!</v>
      </c>
      <c r="AD86" s="55" t="e">
        <f t="shared" si="56"/>
        <v>#DIV/0!</v>
      </c>
      <c r="AE86" s="55" t="e">
        <f t="shared" si="56"/>
        <v>#DIV/0!</v>
      </c>
      <c r="AF86" s="55" t="e">
        <f t="shared" si="56"/>
        <v>#DIV/0!</v>
      </c>
      <c r="AG86" s="55" t="e">
        <f t="shared" si="56"/>
        <v>#DIV/0!</v>
      </c>
      <c r="AH86" s="55" t="e">
        <f t="shared" si="56"/>
        <v>#DIV/0!</v>
      </c>
      <c r="AI86" s="55" t="e">
        <f t="shared" si="56"/>
        <v>#DIV/0!</v>
      </c>
      <c r="AJ86" s="55" t="e">
        <f t="shared" si="56"/>
        <v>#DIV/0!</v>
      </c>
      <c r="AK86" s="55" t="e">
        <f t="shared" si="56"/>
        <v>#DIV/0!</v>
      </c>
      <c r="AL86" s="55" t="e">
        <f t="shared" si="56"/>
        <v>#DIV/0!</v>
      </c>
      <c r="AM86" s="55" t="e">
        <f t="shared" si="56"/>
        <v>#DIV/0!</v>
      </c>
      <c r="AN86" s="55" t="e">
        <f t="shared" si="56"/>
        <v>#DIV/0!</v>
      </c>
      <c r="AO86" s="55" t="e">
        <f t="shared" si="56"/>
        <v>#DIV/0!</v>
      </c>
      <c r="AP86" s="55" t="e">
        <f t="shared" si="56"/>
        <v>#DIV/0!</v>
      </c>
      <c r="AQ86" s="55" t="e">
        <f t="shared" si="56"/>
        <v>#DIV/0!</v>
      </c>
      <c r="AR86" s="55" t="e">
        <f t="shared" si="56"/>
        <v>#DIV/0!</v>
      </c>
      <c r="AS86" s="55" t="e">
        <f t="shared" si="56"/>
        <v>#DIV/0!</v>
      </c>
      <c r="AT86" s="55" t="e">
        <f t="shared" si="56"/>
        <v>#DIV/0!</v>
      </c>
      <c r="AU86" s="55" t="e">
        <f t="shared" si="56"/>
        <v>#DIV/0!</v>
      </c>
      <c r="AV86" s="43"/>
      <c r="AW86" s="43"/>
      <c r="AX86" s="43"/>
      <c r="AY86" s="43"/>
      <c r="AZ86" s="43"/>
      <c r="BA86" s="43"/>
    </row>
    <row r="87" spans="1:53" ht="20" customHeight="1" x14ac:dyDescent="0.25">
      <c r="A87" s="160"/>
      <c r="B87" s="155"/>
      <c r="C87" s="44"/>
      <c r="D87" s="44"/>
      <c r="E87" s="44"/>
      <c r="F87" s="44"/>
      <c r="G87" s="44"/>
      <c r="H87" s="44"/>
      <c r="I87" s="44"/>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53" x14ac:dyDescent="0.25">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row>
    <row r="89" spans="1:53" hidden="1" x14ac:dyDescent="0.25">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row>
    <row r="90" spans="1:53" hidden="1" x14ac:dyDescent="0.25">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row>
    <row r="91" spans="1:53" hidden="1" x14ac:dyDescent="0.25">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row>
    <row r="92" spans="1:53" x14ac:dyDescent="0.25"/>
    <row r="93" spans="1:53" x14ac:dyDescent="0.25"/>
  </sheetData>
  <sheetProtection algorithmName="SHA-1" hashValue="Kz8Gxuy/UTX40zlJNBpcKov6vno=" saltValue="nqgTk7ZgwSiZWyJhboZJGw==" spinCount="100000" sheet="1" objects="1" scenarios="1"/>
  <mergeCells count="2">
    <mergeCell ref="J4:Q4"/>
    <mergeCell ref="AP33:BA34"/>
  </mergeCells>
  <conditionalFormatting sqref="J45:Q45">
    <cfRule type="cellIs" dxfId="11" priority="1" operator="greaterThan">
      <formula>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7BB19-3003-4E6D-BA38-F5352F8A9553}">
  <ds:schemaRefs>
    <ds:schemaRef ds:uri="http://schemas.microsoft.com/sharepoint/v3/contenttype/forms"/>
  </ds:schemaRefs>
</ds:datastoreItem>
</file>

<file path=customXml/itemProps2.xml><?xml version="1.0" encoding="utf-8"?>
<ds:datastoreItem xmlns:ds="http://schemas.openxmlformats.org/officeDocument/2006/customXml" ds:itemID="{73FF9950-90DF-4641-A9C5-207863CCDE7E}">
  <ds:schemaRefs>
    <ds:schemaRef ds:uri="http://schemas.openxmlformats.org/package/2006/metadata/core-properties"/>
    <ds:schemaRef ds:uri="http://schemas.microsoft.com/office/2006/metadata/properties"/>
    <ds:schemaRef ds:uri="http://purl.org/dc/elements/1.1/"/>
    <ds:schemaRef ds:uri="http://purl.org/dc/terms/"/>
    <ds:schemaRef ds:uri="29dc27aa-80c9-461b-8392-7e64bfd0d66b"/>
    <ds:schemaRef ds:uri="9fda503b-7e38-4507-abb5-8f2d58abac2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Nosaukums</vt:lpstr>
      <vt:lpstr>Pamata pieņēmumi</vt:lpstr>
      <vt:lpstr>Ienākumu pieņēmumi</vt:lpstr>
      <vt:lpstr>Izmaksu pieņēmumi</vt:lpstr>
      <vt:lpstr>Finansēšanas pieņēmumi</vt:lpstr>
      <vt:lpstr>Komp. un pārkomp. tests </vt:lpstr>
      <vt:lpstr>Pamatkapitāla ieguldījumi</vt:lpstr>
      <vt:lpstr>Aizdevums_valsts atbalsts</vt:lpstr>
      <vt:lpstr>Finansējums</vt:lpstr>
      <vt:lpstr>Naudas plūsma</vt:lpstr>
      <vt:lpstr>Pašvaldības 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2024-03-07T12:44:36Z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