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user682\Downloads\"/>
    </mc:Choice>
  </mc:AlternateContent>
  <xr:revisionPtr revIDLastSave="0" documentId="13_ncr:1_{F4417F8B-3144-44AA-B76D-3A81A68BB6F0}" xr6:coauthVersionLast="47" xr6:coauthVersionMax="47" xr10:uidLastSave="{00000000-0000-0000-0000-000000000000}"/>
  <bookViews>
    <workbookView xWindow="-28920" yWindow="-120" windowWidth="29040" windowHeight="15720" tabRatio="772" xr2:uid="{00000000-000D-0000-FFFF-FFFF00000000}"/>
  </bookViews>
  <sheets>
    <sheet name="Nosaukums" sheetId="2" r:id="rId1"/>
    <sheet name="Pamata pieņēmumi" sheetId="1" r:id="rId2"/>
    <sheet name="Ienākumu pieņēmumi" sheetId="18" r:id="rId3"/>
    <sheet name="Izmaksu pieņēmumi" sheetId="16" r:id="rId4"/>
    <sheet name="Finansēšanas pieņēmumi" sheetId="17" r:id="rId5"/>
    <sheet name="Komp. un pārkomp. tests " sheetId="13" r:id="rId6"/>
    <sheet name="Pamatkapitāla ieguldījumi" sheetId="8" r:id="rId7"/>
    <sheet name="Finansējums" sheetId="6" r:id="rId8"/>
    <sheet name="Naudas plūsma" sheetId="5" r:id="rId9"/>
    <sheet name="Aizdevums_valsts atbalsts" sheetId="20" r:id="rId10"/>
    <sheet name="Pašvaldības finansējums" sheetId="19" r:id="rId11"/>
  </sheets>
  <externalReferences>
    <externalReference r:id="rId12"/>
    <externalReference r:id="rId13"/>
    <externalReference r:id="rId14"/>
    <externalReference r:id="rId15"/>
  </externalReferences>
  <definedNames>
    <definedName name="____________xx11" hidden="1">{#N/A,#N/A,FALSE,"L taf";#N/A,#N/A,FALSE,"L útr"}</definedName>
    <definedName name="___________xx11" hidden="1">{#N/A,#N/A,FALSE,"L taf";#N/A,#N/A,FALSE,"L útr"}</definedName>
    <definedName name="__________xx11" hidden="1">{#N/A,#N/A,FALSE,"L taf";#N/A,#N/A,FALSE,"L útr"}</definedName>
    <definedName name="_________xx11" hidden="1">{#N/A,#N/A,FALSE,"L taf";#N/A,#N/A,FALSE,"L útr"}</definedName>
    <definedName name="________xx11" hidden="1">{#N/A,#N/A,FALSE,"L taf";#N/A,#N/A,FALSE,"L útr"}</definedName>
    <definedName name="_______xx11" hidden="1">{#N/A,#N/A,FALSE,"L taf";#N/A,#N/A,FALSE,"L útr"}</definedName>
    <definedName name="______xx11" hidden="1">{#N/A,#N/A,FALSE,"L taf";#N/A,#N/A,FALSE,"L útr"}</definedName>
    <definedName name="_____xx11" hidden="1">{#N/A,#N/A,FALSE,"L taf";#N/A,#N/A,FALSE,"L útr"}</definedName>
    <definedName name="____xx11" hidden="1">{#N/A,#N/A,FALSE,"L taf";#N/A,#N/A,FALSE,"L útr"}</definedName>
    <definedName name="___xx11" hidden="1">{#N/A,#N/A,FALSE,"L taf";#N/A,#N/A,FALSE,"L útr"}</definedName>
    <definedName name="__123Graph_ANETPROFIT2" hidden="1">#REF!</definedName>
    <definedName name="__123Graph_APROJECT" hidden="1">#REF!</definedName>
    <definedName name="__123Graph_LBL_ANETPROFIT2" hidden="1">#REF!</definedName>
    <definedName name="__123Graph_LBL_APROJECT" hidden="1">#REF!</definedName>
    <definedName name="__xx11" hidden="1">{#N/A,#N/A,FALSE,"L taf";#N/A,#N/A,FALSE,"L útr"}</definedName>
    <definedName name="_a1" hidden="1">{#N/A,#N/A,FALSE,"Virgin Flightdeck"}</definedName>
    <definedName name="_a10" hidden="1">{#N/A,#N/A,FALSE,"Virgin Flightdeck"}</definedName>
    <definedName name="_a2" hidden="1">{#N/A,#N/A,FALSE,"Virgin Flightdeck"}</definedName>
    <definedName name="_a3" hidden="1">{#N/A,#N/A,FALSE,"Virgin Flightdeck"}</definedName>
    <definedName name="_b2" hidden="1">{#N/A,#N/A,FALSE,"Virgin Flightdeck"}</definedName>
    <definedName name="_b3" hidden="1">{#N/A,#N/A,FALSE,"Virgin Flightdeck"}</definedName>
    <definedName name="_Fill" hidden="1">#REF!</definedName>
    <definedName name="_xlnm._FilterDatabase" hidden="1">#REF!</definedName>
    <definedName name="_h2" hidden="1">{#N/A,#N/A,FALSE,"Virgin Flightdeck"}</definedName>
    <definedName name="_h3" hidden="1">{#N/A,#N/A,FALSE,"Virgin Flightdeck"}</definedName>
    <definedName name="_Key1" hidden="1">#REF!</definedName>
    <definedName name="_Order1" hidden="1">255</definedName>
    <definedName name="_Order2" hidden="1">0</definedName>
    <definedName name="_Sort" hidden="1">#REF!</definedName>
    <definedName name="_v" hidden="1">'[1]IS Summary-96'!$B$12:$AL$30</definedName>
    <definedName name="_wrn2" hidden="1">{#N/A,#N/A,FALSE,"Virgin Flightdeck"}</definedName>
    <definedName name="_wrn3" hidden="1">{#N/A,#N/A,FALSE,"Virgin Flightdeck"}</definedName>
    <definedName name="_wrn4" hidden="1">{#N/A,#N/A,FALSE,"Virgin Flightdeck"}</definedName>
    <definedName name="_xx11" hidden="1">{#N/A,#N/A,FALSE,"L taf";#N/A,#N/A,FALSE,"L útr"}</definedName>
    <definedName name="a.." hidden="1">0</definedName>
    <definedName name="a._PR._PS" hidden="1">0</definedName>
    <definedName name="aa" hidden="1">{#N/A,#N/A,FALSE,"Virgin Flightdeck"}</definedName>
    <definedName name="ABC" hidden="1">{#N/A,#N/A,FALSE,"Virgin Flightdeck"}</definedName>
    <definedName name="AGEDDATABASE" hidden="1">{#N/A,#N/A,FALSE,"970301";#N/A,#N/A,FALSE,"970302";#N/A,#N/A,FALSE,"970303";#N/A,#N/A,FALSE,"970304";#N/A,#N/A,FALSE,"COM1";#N/A,#N/A,FALSE,"COM2"}</definedName>
    <definedName name="ANALSIS._.9511" hidden="1">{#N/A,#N/A,FALSE,"ABB HOLDING LTD"}</definedName>
    <definedName name="anscount" hidden="1">1</definedName>
    <definedName name="AS2DocOpenMode" hidden="1">"AS2DocumentEdit"</definedName>
    <definedName name="AS2HasNoAutoHeaderFooter" hidden="1">" "</definedName>
    <definedName name="AS2NamedRange" hidden="1">5</definedName>
    <definedName name="b" hidden="1">{#N/A,#N/A,FALSE,"Virgin Flightdeck"}</definedName>
    <definedName name="BLPB1" hidden="1">'[2]GuidelineCos-IV'!#REF!</definedName>
    <definedName name="BLPH1" hidden="1">[2]Data!#REF!</definedName>
    <definedName name="BLPH2" hidden="1">[2]Data!#REF!</definedName>
    <definedName name="BLPH3" hidden="1">#REF!</definedName>
    <definedName name="BLPH4" hidden="1">#REF!</definedName>
    <definedName name="BLPH5" hidden="1">#REF!</definedName>
    <definedName name="BLPH6" hidden="1">#REF!</definedName>
    <definedName name="BLPH7" hidden="1">#REF!</definedName>
    <definedName name="CIQWBGuid" hidden="1">"55846dcc-39e0-4d6d-a652-eac375e49fe1"</definedName>
    <definedName name="Col" hidden="1">{#N/A,#N/A,FALSE,"970301";#N/A,#N/A,FALSE,"970302";#N/A,#N/A,FALSE,"970303";#N/A,#N/A,FALSE,"970304";#N/A,#N/A,FALSE,"COM1";#N/A,#N/A,FALSE,"COM2"}</definedName>
    <definedName name="Coll" hidden="1">{#N/A,#N/A,FALSE,"970301";#N/A,#N/A,FALSE,"970302";#N/A,#N/A,FALSE,"970303";#N/A,#N/A,FALSE,"970304";#N/A,#N/A,FALSE,"COM1";#N/A,#N/A,FALSE,"COM2"}</definedName>
    <definedName name="Company_country">[3]Assumptions!$C$12</definedName>
    <definedName name="Company_name">[3]Assumptions!$C$5</definedName>
    <definedName name="Company_name_info">[3]GPCs_sour!$E$36:$E$60</definedName>
    <definedName name="Countries">'[3]Tax rates'!$B$4:$B$51</definedName>
    <definedName name="Currency_Guid_Comp">[3]Assumptions!$C$30</definedName>
    <definedName name="Currency_stat_fin_dic">[3]Assumptions!$C$23</definedName>
    <definedName name="d" hidden="1">{#N/A,#N/A,FALSE,"Virgin Flightdeck"}</definedName>
    <definedName name="Damodaran_industry">[3]Assumptions!$C$16</definedName>
    <definedName name="Date_less_1">'[3]Dates and currencies'!$F$13</definedName>
    <definedName name="Date_less_2">'[3]Dates and currencies'!$E$13</definedName>
    <definedName name="Date_less_3">'[3]Dates and currencies'!$D$13</definedName>
    <definedName name="Date_less_4">'[3]Dates and currencies'!$C$13</definedName>
    <definedName name="Date_less_5">'[3]Dates and currencies'!$B$13</definedName>
    <definedName name="DD" hidden="1">{#N/A,#N/A,FALSE,"Virgin Flightdeck"}</definedName>
    <definedName name="DDDD" hidden="1">{#N/A,#N/A,FALSE,"Virgin Flightdeck"}</definedName>
    <definedName name="DDDDDD" hidden="1">{#N/A,#N/A,FALSE,"Virgin Flightdeck"}</definedName>
    <definedName name="ddf" hidden="1">#REF!</definedName>
    <definedName name="dfg" hidden="1">{#N/A,#N/A,FALSE,"F";#N/A,#N/A,FALSE,"E";#N/A,#N/A,FALSE,"S";#N/A,#N/A,FALSE,"Á";#N/A,#N/A,FALSE,"RR";#N/A,#N/A,FALSE,"E1";#N/A,#N/A,FALSE,"E2";#N/A,#N/A,FALSE,"Sj";#N/A,#N/A,FALSE,"R";#N/A,#N/A,FALSE,"Sk"}</definedName>
    <definedName name="ert" hidden="1">#REF!</definedName>
    <definedName name="EVvar">[3]Lists!$I$15:$I$16</definedName>
    <definedName name="fsdfsd" hidden="1">{#N/A,#N/A,FALSE,"Tsk";#N/A,#N/A,FALSE,"Esk"}</definedName>
    <definedName name="h" hidden="1">{#N/A,#N/A,FALSE,"Virgin Flightdeck"}</definedName>
    <definedName name="hh" hidden="1">{#N/A,#N/A,FALSE,"5"}</definedName>
    <definedName name="hhhh" hidden="1">{#N/A,#N/A,FALSE,"AÐB";#N/A,#N/A,FALSE,"LOF"}</definedName>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"u:\MyHTML6.htm"</definedName>
    <definedName name="HTML_PathFileMac" hidden="1">"Macintosh HD:HomePageStuff:New_Home_Page:datafile:ctryprem.html"</definedName>
    <definedName name="HTML_PathTemplate" hidden="1">"C:\WINNT\Profiles\Andrew_Mason\Desktop\MyHTML.htm"</definedName>
    <definedName name="HTML_Title" hidden="1">"Country Risk Premiums"</definedName>
    <definedName name="Include_LTM">[3]Ratios!$D$4</definedName>
    <definedName name="index_beta">[3]Lists!$C$6:$C$20</definedName>
    <definedName name="Industry">[3]Assumptions!$C$15</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44200.2365972222</definedName>
    <definedName name="IQ_NTM">6000</definedName>
    <definedName name="IQ_OPENED55" hidden="1">1</definedName>
    <definedName name="IQ_QTD" hidden="1">750000</definedName>
    <definedName name="IQ_TODAY" hidden="1">0</definedName>
    <definedName name="IQ_WEEK">50000</definedName>
    <definedName name="IQ_YTD">3000</definedName>
    <definedName name="IQ_YTDMONTH" hidden="1">130000</definedName>
    <definedName name="IQRCapIQMarketDataAA13" hidden="1">'[4]CapIQ-MarketData'!$AA$14:$AA$75</definedName>
    <definedName name="IQRCapIQMarketDataAE13" hidden="1">'[4]CapIQ-MarketData'!$AE$14:$AE$75</definedName>
    <definedName name="IQRCapIQMarketDataAI13" hidden="1">'[4]CapIQ-MarketData'!$AI$14:$AI$75</definedName>
    <definedName name="IQRCapIQMarketDataAM13" hidden="1">'[4]CapIQ-MarketData'!$AM$14:$AM$75</definedName>
    <definedName name="IQRCapIQMarketDataC13" hidden="1">'[4]CapIQ-MarketData'!$C$14:$C$75</definedName>
    <definedName name="IQRCapIQMarketDataG13" hidden="1">'[4]CapIQ-MarketData'!$G$14:$G$75</definedName>
    <definedName name="IQRCapIQMarketDataK13" hidden="1">'[4]CapIQ-MarketData'!$K$14:$K$75</definedName>
    <definedName name="IQRCapIQMarketDataO13" hidden="1">'[4]CapIQ-MarketData'!$O$14:$O$75</definedName>
    <definedName name="IQRCapIQMarketDataS13" hidden="1">'[4]CapIQ-MarketData'!$S$14:$S$75</definedName>
    <definedName name="IQRCapIQMarketDataW13" hidden="1">'[4]CapIQ-MarketData'!$W$14:$W$75</definedName>
    <definedName name="kkk" hidden="1">{#N/A,#N/A,FALSE,"OffAdvance";#N/A,#N/A,FALSE,"OffExpRprt";#N/A,#N/A,FALSE,"Entertmnt";#N/A,#N/A,FALSE,"Promotion";#N/A,#N/A,FALSE,"Travelling"}</definedName>
    <definedName name="lksjfd" hidden="1">{#N/A,#N/A,FALSE,"Forsíða";#N/A,#N/A,FALSE,"Index";#N/A,#N/A,FALSE,"Skýrsla";#N/A,#N/A,FALSE,"Áritun";#N/A,#N/A,FALSE,"----RR";#N/A,#N/A,FALSE,"ER 1";#N/A,#N/A,FALSE,"ER 2";#N/A,#N/A,FALSE,"Sjóðstreymi";#N/A,#N/A,FALSE,"Rs.aðf";#N/A,#N/A,FALSE,"Skýringar"}</definedName>
    <definedName name="LTM">[3]Lists!$L$15:$L$16</definedName>
    <definedName name="m" hidden="1">{#N/A,#N/A,FALSE,"Virgin Flightdeck"}</definedName>
    <definedName name="mar" hidden="1">{#N/A,#N/A,FALSE,"970301";#N/A,#N/A,FALSE,"970302";#N/A,#N/A,FALSE,"970303";#N/A,#N/A,FALSE,"970304";#N/A,#N/A,FALSE,"COM1";#N/A,#N/A,FALSE,"COM2"}</definedName>
    <definedName name="nn" hidden="1">{#N/A,#N/A,FALSE,"L taf";#N/A,#N/A,FALSE,"L útr"}</definedName>
    <definedName name="past" hidden="1">{"Monthly6Q",#N/A,FALSE,"0614ESL"}</definedName>
    <definedName name="PD" hidden="1">{"Monthly6Q",#N/A,FALSE,"0614ESL"}</definedName>
    <definedName name="Period_type_est">[3]Assumptions!$F$34</definedName>
    <definedName name="Period_type_his">[3]Assumptions!$F$33</definedName>
    <definedName name="Q3vsSeg" hidden="1">{"Monthly6Q",#N/A,FALSE,"0614ESL"}</definedName>
    <definedName name="rgfd" hidden="1">{#N/A,#N/A,FALSE,"5"}</definedName>
    <definedName name="rrr" hidden="1">{#N/A,#N/A,FALSE,"Fyr"}</definedName>
    <definedName name="SAPBEXdnldView" hidden="1">"1S58UHVMFMZ4N40XIDIHPL4I5"</definedName>
    <definedName name="SAPBEXsysID" hidden="1">"BWT"</definedName>
    <definedName name="sdf" hidden="1">{#N/A,#N/A,FALSE,"Sk"}</definedName>
    <definedName name="sdfg" hidden="1">{#N/A,#N/A,FALSE,"----RR";#N/A,#N/A,FALSE,"ER 1";#N/A,#N/A,FALSE,"ER 2";#N/A,#N/A,FALSE,"Sjóðstreymi"}</definedName>
    <definedName name="sfdgdfg" hidden="1">{#N/A,#N/A,FALSE,"Forsíða";#N/A,#N/A,FALSE,"Index";#N/A,#N/A,FALSE,"Skýrsla";#N/A,#N/A,FALSE,"Áritun"}</definedName>
    <definedName name="SHOA" hidden="1">{#N/A,#N/A,FALSE,"Virgin Flightdeck"}</definedName>
    <definedName name="Snow" hidden="1">{#N/A,#N/A,FALSE,"Virgin Flightdeck"}</definedName>
    <definedName name="solver_lin" hidden="1">0</definedName>
    <definedName name="solver_num" hidden="1">0</definedName>
    <definedName name="solver_typ" hidden="1">3</definedName>
    <definedName name="solver_val" hidden="1">0</definedName>
    <definedName name="summary3" hidden="1">{#N/A,#N/A,FALSE,"Virgin Flightdeck"}</definedName>
    <definedName name="Tax_rate">[3]Assumptions!$C$13</definedName>
    <definedName name="TextRefCopyRangeCount" hidden="1">4</definedName>
    <definedName name="Tolerable_days_diff">[3]Assumptions!$C$39</definedName>
    <definedName name="Valuation_date">[3]Assumptions!$C$7</definedName>
    <definedName name="w" hidden="1">{#N/A,#N/A,FALSE,"OffAdvance";#N/A,#N/A,FALSE,"OffExpRprt";#N/A,#N/A,FALSE,"Entertmnt";#N/A,#N/A,FALSE,"Promotion";#N/A,#N/A,FALSE,"Travelling"}</definedName>
    <definedName name="WACC_new" hidden="1">{#N/A,#N/A,FALSE,"Virgin Flightdeck"}</definedName>
    <definedName name="wrn.5._.ára._.yfirlit." hidden="1">{#N/A,#N/A,FALSE,"5"}</definedName>
    <definedName name="wrn.Aðalbók._.og._.lokafærslur." hidden="1">{#N/A,#N/A,FALSE,"AÐB";#N/A,#N/A,FALSE,"LOF"}</definedName>
    <definedName name="wrn.Allur._.ársreikningur." hidden="1">{#N/A,#N/A,FALSE,"F";#N/A,#N/A,FALSE,"E";#N/A,#N/A,FALSE,"S";#N/A,#N/A,FALSE,"Á";#N/A,#N/A,FALSE,"RR";#N/A,#N/A,FALSE,"E1";#N/A,#N/A,FALSE,"E2";#N/A,#N/A,FALSE,"Sj";#N/A,#N/A,FALSE,"R";#N/A,#N/A,FALSE,"Sk"}</definedName>
    <definedName name="wrn.ANALYSIS._.9507." hidden="1">{#N/A,#N/A,FALSE,"ABB HOLDING LTD"}</definedName>
    <definedName name="WRN.ANALYSIS._.9511." hidden="1">{#N/A,#N/A,FALSE,"ABB HOLDING LTD"}</definedName>
    <definedName name="wrn.Ársreikn.._.án._.reikningsskilaaðf.." hidden="1">{#N/A,#N/A,FALSE,"Forsíða";#N/A,#N/A,FALSE,"Index";#N/A,#N/A,FALSE,"Skýrsla";#N/A,#N/A,FALSE,"Áritun";#N/A,#N/A,FALSE,"----RR";#N/A,#N/A,FALSE,"ER 1";#N/A,#N/A,FALSE,"ER 2";#N/A,#N/A,FALSE,"Sjóðstreymi";#N/A,#N/A,FALSE,"Skýringar"}</definedName>
    <definedName name="wrn.Ársreikn.._.án._.skýrslu._.stj.._.og._.reiknskaðf." hidden="1">{#N/A,#N/A,FALSE,"Forsíða";#N/A,#N/A,FALSE,"Index";#N/A,#N/A,FALSE,"Áritun";#N/A,#N/A,FALSE,"----RR";#N/A,#N/A,FALSE,"ER 1";#N/A,#N/A,FALSE,"ER 2";#N/A,#N/A,FALSE,"Sjóðstreymi";#N/A,#N/A,FALSE,"Skýringar"}</definedName>
    <definedName name="wrn.Ársreikn._.án._.skýrslu._.stjórnar." hidden="1">{#N/A,#N/A,FALSE,"Forsíða";#N/A,#N/A,FALSE,"Index";#N/A,#N/A,FALSE,"Áritun";#N/A,#N/A,FALSE,"----RR";#N/A,#N/A,FALSE,"ER 1";#N/A,#N/A,FALSE,"ER 2";#N/A,#N/A,FALSE,"Sjóðstreymi";#N/A,#N/A,FALSE,"Rs.aðf";#N/A,#N/A,FALSE,"Skýringar"}</definedName>
    <definedName name="wrn.esl." hidden="1">{"Monthly6Q",#N/A,FALSE,"0614ESL"}</definedName>
    <definedName name="wrn.Fimma._.ára._.yfirlit." hidden="1">{#N/A,#N/A,FALSE,"Fimmár"}</definedName>
    <definedName name="wrn.form." hidden="1">{#N/A,#N/A,FALSE,"OffAdvance";#N/A,#N/A,FALSE,"OffExpRprt";#N/A,#N/A,FALSE,"Entertmnt";#N/A,#N/A,FALSE,"Promotion";#N/A,#N/A,FALSE,"Travelling"}</definedName>
    <definedName name="wrn.Fors.._.yfirlit._.skýrsl.._.áritun." hidden="1">{#N/A,#N/A,FALSE,"Forsíða";#N/A,#N/A,FALSE,"Index";#N/A,#N/A,FALSE,"Skýrsla";#N/A,#N/A,FALSE,"Áritun"}</definedName>
    <definedName name="wrn.Fyrningarskýrsla." hidden="1">{#N/A,#N/A,FALSE,"Fyr"}</definedName>
    <definedName name="wrn.Lánatafla._.og._.lánaútreikningur." hidden="1">{#N/A,#N/A,FALSE,"L taf";#N/A,#N/A,FALSE,"L útr"}</definedName>
    <definedName name="wrn.Office." hidden="1">{#N/A,#N/A,FALSE,"OffAdvance";#N/A,#N/A,FALSE,"OffExpRprt";#N/A,#N/A,FALSE,"Travelling";#N/A,#N/A,FALSE,"Entertmnt";#N/A,#N/A,FALSE,"Promotion"}</definedName>
    <definedName name="wrn.Opinber._.gjöld." hidden="1">{#N/A,#N/A,FALSE,"Op gj"}</definedName>
    <definedName name="wrn.Radio." hidden="1">{#N/A,#N/A,FALSE,"Virgin Flightdeck"}</definedName>
    <definedName name="wrn.Rekstrarkall." hidden="1">{#N/A,#N/A,FALSE,"ER";#N/A,#N/A,FALSE,"RR";#N/A,#N/A,FALSE,"--Bó";#N/A,#N/A,FALSE,"Að--";#N/A,#N/A,FALSE,"VSK"}</definedName>
    <definedName name="wrn.RR._.ER._.Sjóðstreymi." hidden="1">{#N/A,#N/A,FALSE,"RR";#N/A,#N/A,FALSE,"E1";#N/A,#N/A,FALSE,"E2";#N/A,#N/A,FALSE,"Sj"}</definedName>
    <definedName name="wrn.RSK._.fyrningarskýrsla." hidden="1">{#N/A,#N/A,FALSE,"RSK fyrn.skýrsla"}</definedName>
    <definedName name="wrn.Sales." hidden="1">{#N/A,#N/A,FALSE,"Marketing";#N/A,#N/A,FALSE,"Selling";#N/A,#N/A,FALSE,"Promotional";#N/A,#N/A,FALSE,"Advertising"}</definedName>
    <definedName name="wrn.SAMANDR." hidden="1">{#N/A,#N/A,FALSE,"94-95";"SAMANDR",#N/A,FALSE,"94-95"}</definedName>
    <definedName name="wrn.Skattar._.ársins." hidden="1">{#N/A,#N/A,FALSE,"Tsk";#N/A,#N/A,FALSE,"Esk"}</definedName>
    <definedName name="wrn.Skýringar." hidden="1">{#N/A,#N/A,FALSE,"Sk"}</definedName>
    <definedName name="wrn.toptrial." hidden="1">{"toptrial",#N/A,TRUE,"toptrial";"adjustment",#N/A,TRUE,"toptrial";"voucher",#N/A,TRUE,"toptrial"}</definedName>
    <definedName name="wrn.voucher9703." hidden="1">{#N/A,#N/A,FALSE,"970301";#N/A,#N/A,FALSE,"970302";#N/A,#N/A,FALSE,"970303";#N/A,#N/A,FALSE,"970304";#N/A,#N/A,FALSE,"COM1";#N/A,#N/A,FALSE,"COM2"}</definedName>
    <definedName name="x" hidden="1">{#N/A,#N/A,FALSE,"Virgin Flightdeck"}</definedName>
    <definedName name="xxx10" hidden="1">{#N/A,#N/A,FALSE,"Fyr"}</definedName>
    <definedName name="xxx12" hidden="1">{#N/A,#N/A,FALSE,"Op gj"}</definedName>
    <definedName name="xxx5" hidden="1">{#N/A,#N/A,FALSE,"Forsíða";#N/A,#N/A,FALSE,"Index";#N/A,#N/A,FALSE,"Skýrsla";#N/A,#N/A,FALSE,"Áritun";#N/A,#N/A,FALSE,"----RR";#N/A,#N/A,FALSE,"ER 1";#N/A,#N/A,FALSE,"ER 2";#N/A,#N/A,FALSE,"Sjóðstreymi";#N/A,#N/A,FALSE,"Skýringar"}</definedName>
    <definedName name="xxx7" hidden="1">{#N/A,#N/A,FALSE,"Forsíða";#N/A,#N/A,FALSE,"Index";#N/A,#N/A,FALSE,"Áritun";#N/A,#N/A,FALSE,"----RR";#N/A,#N/A,FALSE,"ER 1";#N/A,#N/A,FALSE,"ER 2";#N/A,#N/A,FALSE,"Sjóðstreymi";#N/A,#N/A,FALSE,"Rs.aðf";#N/A,#N/A,FALSE,"Skýringar"}</definedName>
    <definedName name="xxx8" hidden="1">{#N/A,#N/A,FALSE,"Fimmár"}</definedName>
    <definedName name="xxxx13" hidden="1">{#N/A,#N/A,FALSE,"RR";#N/A,#N/A,FALSE,"E1";#N/A,#N/A,FALSE,"E2";#N/A,#N/A,FALSE,"Sj"}</definedName>
    <definedName name="xxxx14" hidden="1">{#N/A,#N/A,FALSE,"RSK fyrn.skýrsla"}</definedName>
    <definedName name="xxxx15" hidden="1">{#N/A,#N/A,FALSE,"Tsk";#N/A,#N/A,FALSE,"Esk"}</definedName>
    <definedName name="xxxx17" hidden="1">{#N/A,#N/A,FALSE,"Sk"}</definedName>
    <definedName name="xxxx2" hidden="1">{#N/A,#N/A,FALSE,"5"}</definedName>
    <definedName name="xxxx3" hidden="1">{#N/A,#N/A,FALSE,"AÐB";#N/A,#N/A,FALSE,"LOF"}</definedName>
    <definedName name="xxxx4" hidden="1">{#N/A,#N/A,FALSE,"F";#N/A,#N/A,FALSE,"E";#N/A,#N/A,FALSE,"S";#N/A,#N/A,FALSE,"Á";#N/A,#N/A,FALSE,"RR";#N/A,#N/A,FALSE,"E1";#N/A,#N/A,FALSE,"E2";#N/A,#N/A,FALSE,"Sj";#N/A,#N/A,FALSE,"R";#N/A,#N/A,FALSE,"Sk"}</definedName>
    <definedName name="xxxx6" hidden="1">{#N/A,#N/A,FALSE,"Forsíða";#N/A,#N/A,FALSE,"Index";#N/A,#N/A,FALSE,"Áritun";#N/A,#N/A,FALSE,"----RR";#N/A,#N/A,FALSE,"ER 1";#N/A,#N/A,FALSE,"ER 2";#N/A,#N/A,FALSE,"Sjóðstreymi";#N/A,#N/A,FALSE,"Skýringar"}</definedName>
    <definedName name="xxxx9" hidden="1">{#N/A,#N/A,FALSE,"Forsíða";#N/A,#N/A,FALSE,"Index";#N/A,#N/A,FALSE,"Skýrsla";#N/A,#N/A,FALSE,"Áritun"}</definedName>
    <definedName name="Year_0">'[3]Dates and currencies'!$G$14</definedName>
    <definedName name="z" hidden="1">{#N/A,#N/A,FALSE,"Virgin Flightdeck"}</definedName>
    <definedName name="Z_B9384B7B_3BC5_11D8_8753_00D009C9A5D3_.wvu.Cols" hidden="1">#REF!</definedName>
    <definedName name="Z_B9384B7B_3BC5_11D8_8753_00D009C9A5D3_.wvu.FilterData" hidden="1">#REF!</definedName>
    <definedName name="Z_B9384B7B_3BC5_11D8_8753_00D009C9A5D3_.wvu.PrintTitles" hidden="1">#REF!</definedName>
    <definedName name="Z_CB0E8320_907C_11D8_8F9A_003018607B51_.wvu.Cols" hidden="1">#REF!</definedName>
    <definedName name="借款" hidden="1">{#N/A,#N/A,FALSE,"970301";#N/A,#N/A,FALSE,"970302";#N/A,#N/A,FALSE,"970303";#N/A,#N/A,FALSE,"970304";#N/A,#N/A,FALSE,"COM1";#N/A,#N/A,FALSE,"COM2"}</definedName>
    <definedName name="备用" hidden="1">{#N/A,#N/A,FALSE,"OffAdvance";#N/A,#N/A,FALSE,"OffExpRprt";#N/A,#N/A,FALSE,"Entertmnt";#N/A,#N/A,FALSE,"Promotion";#N/A,#N/A,FALSE,"Travelling"}</definedName>
    <definedName name="应手款" hidden="1">{#N/A,#N/A,FALSE,"970301";#N/A,#N/A,FALSE,"970302";#N/A,#N/A,FALSE,"970303";#N/A,#N/A,FALSE,"970304";#N/A,#N/A,FALSE,"COM1";#N/A,#N/A,FALSE,"COM2"}</definedName>
    <definedName name="应手款1月" hidden="1">{#N/A,#N/A,FALSE,"Marketing";#N/A,#N/A,FALSE,"Selling";#N/A,#N/A,FALSE,"Promotional";#N/A,#N/A,FALSE,"Advertising"}</definedName>
    <definedName name="把" hidden="1">{#N/A,#N/A,FALSE,"Virgin Flightdeck"}</definedName>
    <definedName name="试验" hidden="1">{#N/A,#N/A,FALSE,"OffAdvance";#N/A,#N/A,FALSE,"OffExpRprt";#N/A,#N/A,FALSE,"Travelling";#N/A,#N/A,FALSE,"Entertmnt";#N/A,#N/A,FALSE,"Promotion"}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A9" i="18" l="1"/>
  <c r="N14" i="8" l="1"/>
  <c r="M14" i="8"/>
  <c r="L14" i="8"/>
  <c r="K14" i="8"/>
  <c r="A50" i="17"/>
  <c r="A30" i="1" l="1"/>
  <c r="E16" i="20"/>
  <c r="D50" i="17"/>
  <c r="D49" i="17"/>
  <c r="E38" i="20" l="1"/>
  <c r="E68" i="6"/>
  <c r="F67" i="6" l="1"/>
  <c r="AO13" i="5"/>
  <c r="AP13" i="5"/>
  <c r="AQ13" i="5"/>
  <c r="AR13" i="5"/>
  <c r="AS13" i="5"/>
  <c r="AT13" i="5"/>
  <c r="AU13" i="5"/>
  <c r="AV13" i="5"/>
  <c r="AW13" i="5"/>
  <c r="AX13" i="5"/>
  <c r="AY13" i="5"/>
  <c r="AZ13" i="5"/>
  <c r="AO24" i="5"/>
  <c r="AP24" i="5"/>
  <c r="AQ24" i="5"/>
  <c r="AR24" i="5"/>
  <c r="AS24" i="5"/>
  <c r="AT24" i="5"/>
  <c r="AU24" i="5"/>
  <c r="AV24" i="5"/>
  <c r="AW24" i="5"/>
  <c r="AX24" i="5"/>
  <c r="AY24" i="5"/>
  <c r="AZ24" i="5"/>
  <c r="K22" i="5"/>
  <c r="L22" i="5"/>
  <c r="M22" i="5"/>
  <c r="N22" i="5"/>
  <c r="O22" i="5"/>
  <c r="P22" i="5"/>
  <c r="Q22" i="5"/>
  <c r="R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W22" i="5"/>
  <c r="AX22" i="5"/>
  <c r="AY22" i="5"/>
  <c r="AZ22" i="5"/>
  <c r="E65" i="6"/>
  <c r="R70" i="6"/>
  <c r="R29" i="6" s="1"/>
  <c r="S70" i="6"/>
  <c r="S29" i="6" s="1"/>
  <c r="T70" i="6"/>
  <c r="T29" i="6" s="1"/>
  <c r="U70" i="6"/>
  <c r="U29" i="6" s="1"/>
  <c r="V70" i="6"/>
  <c r="V29" i="6" s="1"/>
  <c r="W70" i="6"/>
  <c r="W29" i="6" s="1"/>
  <c r="X70" i="6"/>
  <c r="X29" i="6" s="1"/>
  <c r="Y70" i="6"/>
  <c r="Y29" i="6" s="1"/>
  <c r="Z70" i="6"/>
  <c r="Z29" i="6" s="1"/>
  <c r="AA70" i="6"/>
  <c r="AA29" i="6" s="1"/>
  <c r="AB70" i="6"/>
  <c r="AB29" i="6" s="1"/>
  <c r="AC70" i="6"/>
  <c r="AC29" i="6" s="1"/>
  <c r="AD70" i="6"/>
  <c r="AD29" i="6" s="1"/>
  <c r="AE70" i="6"/>
  <c r="AE29" i="6" s="1"/>
  <c r="AF70" i="6"/>
  <c r="AF29" i="6" s="1"/>
  <c r="AG70" i="6"/>
  <c r="AG29" i="6" s="1"/>
  <c r="AH70" i="6"/>
  <c r="AH29" i="6" s="1"/>
  <c r="AI70" i="6"/>
  <c r="AI29" i="6" s="1"/>
  <c r="AJ70" i="6"/>
  <c r="AJ29" i="6" s="1"/>
  <c r="AK70" i="6"/>
  <c r="AK29" i="6" s="1"/>
  <c r="AL70" i="6"/>
  <c r="AL29" i="6" s="1"/>
  <c r="AM70" i="6"/>
  <c r="AM29" i="6" s="1"/>
  <c r="AN70" i="6"/>
  <c r="AN29" i="6" s="1"/>
  <c r="AO70" i="6"/>
  <c r="AO29" i="6" s="1"/>
  <c r="AP70" i="6"/>
  <c r="AP29" i="6" s="1"/>
  <c r="AQ70" i="6"/>
  <c r="AQ29" i="6" s="1"/>
  <c r="AR70" i="6"/>
  <c r="AR29" i="6" s="1"/>
  <c r="AS70" i="6"/>
  <c r="AS29" i="6" s="1"/>
  <c r="AT70" i="6"/>
  <c r="AT29" i="6" s="1"/>
  <c r="AU70" i="6"/>
  <c r="AU29" i="6" s="1"/>
  <c r="J69" i="6"/>
  <c r="A39" i="17"/>
  <c r="A46" i="17"/>
  <c r="A28" i="17"/>
  <c r="A27" i="17"/>
  <c r="D30" i="8" l="1"/>
  <c r="E30" i="8"/>
  <c r="D31" i="8" s="1"/>
  <c r="D32" i="8" l="1"/>
  <c r="C10" i="13" l="1"/>
  <c r="D19" i="1" l="1"/>
  <c r="D21" i="17" l="1"/>
  <c r="A37" i="17"/>
  <c r="A44" i="17"/>
  <c r="A17" i="1"/>
  <c r="A14" i="1"/>
  <c r="D15" i="1"/>
  <c r="D20" i="16" l="1"/>
  <c r="D38" i="17"/>
  <c r="D42" i="17" s="1"/>
  <c r="A15" i="1"/>
  <c r="D48" i="17" l="1"/>
  <c r="A42" i="17"/>
  <c r="A38" i="17"/>
  <c r="E66" i="6"/>
  <c r="Q45" i="6"/>
  <c r="Y45" i="6"/>
  <c r="AG45" i="6"/>
  <c r="AO45" i="6"/>
  <c r="S45" i="6"/>
  <c r="AQ45" i="6"/>
  <c r="AS45" i="6"/>
  <c r="AT45" i="6"/>
  <c r="AM45" i="6"/>
  <c r="AF45" i="6"/>
  <c r="Z45" i="6"/>
  <c r="AH45" i="6"/>
  <c r="AP45" i="6"/>
  <c r="AA45" i="6"/>
  <c r="AI45" i="6"/>
  <c r="AD45" i="6"/>
  <c r="W45" i="6"/>
  <c r="AU45" i="6"/>
  <c r="J45" i="6"/>
  <c r="T45" i="6"/>
  <c r="AB45" i="6"/>
  <c r="AJ45" i="6"/>
  <c r="AR45" i="6"/>
  <c r="U45" i="6"/>
  <c r="AC45" i="6"/>
  <c r="AK45" i="6"/>
  <c r="AL45" i="6"/>
  <c r="AE45" i="6"/>
  <c r="X45" i="6"/>
  <c r="V45" i="6"/>
  <c r="AN45" i="6"/>
  <c r="O45" i="6"/>
  <c r="P45" i="6"/>
  <c r="E79" i="6"/>
  <c r="E53" i="6"/>
  <c r="E39" i="6"/>
  <c r="A12" i="18"/>
  <c r="L62" i="6" l="1"/>
  <c r="Z62" i="6"/>
  <c r="AF62" i="6"/>
  <c r="AT62" i="6"/>
  <c r="AT66" i="6" s="1"/>
  <c r="U62" i="6"/>
  <c r="AL62" i="6"/>
  <c r="AO62" i="6"/>
  <c r="AO66" i="6" s="1"/>
  <c r="AD62" i="6"/>
  <c r="AR62" i="6"/>
  <c r="AR66" i="6" s="1"/>
  <c r="W62" i="6"/>
  <c r="AH62" i="6"/>
  <c r="AQ62" i="6"/>
  <c r="AQ66" i="6" s="1"/>
  <c r="R62" i="6"/>
  <c r="X62" i="6"/>
  <c r="M62" i="6"/>
  <c r="P62" i="6"/>
  <c r="AJ62" i="6"/>
  <c r="AI62" i="6"/>
  <c r="AN62" i="6"/>
  <c r="AN66" i="6" s="1"/>
  <c r="AA62" i="6"/>
  <c r="AG62" i="6"/>
  <c r="AU62" i="6"/>
  <c r="AU66" i="6" s="1"/>
  <c r="V62" i="6"/>
  <c r="J62" i="6"/>
  <c r="J66" i="6" s="1"/>
  <c r="S62" i="6"/>
  <c r="Y62" i="6"/>
  <c r="AM62" i="6"/>
  <c r="N62" i="6"/>
  <c r="AB62" i="6"/>
  <c r="Q62" i="6"/>
  <c r="AE62" i="6"/>
  <c r="AS62" i="6"/>
  <c r="AS66" i="6" s="1"/>
  <c r="T62" i="6"/>
  <c r="AK62" i="6"/>
  <c r="K62" i="6"/>
  <c r="AC62" i="6"/>
  <c r="AP62" i="6"/>
  <c r="AP66" i="6" s="1"/>
  <c r="O62" i="6"/>
  <c r="A22" i="1"/>
  <c r="R66" i="6" l="1"/>
  <c r="X66" i="6"/>
  <c r="S66" i="6"/>
  <c r="AD66" i="6"/>
  <c r="AL66" i="6"/>
  <c r="U66" i="6"/>
  <c r="AK66" i="6"/>
  <c r="Y66" i="6"/>
  <c r="V66" i="6"/>
  <c r="AI66" i="6"/>
  <c r="AF66" i="6"/>
  <c r="AH66" i="6"/>
  <c r="T66" i="6"/>
  <c r="Z66" i="6"/>
  <c r="AM66" i="6"/>
  <c r="W66" i="6"/>
  <c r="AC66" i="6"/>
  <c r="AG66" i="6"/>
  <c r="AA66" i="6"/>
  <c r="AE66" i="6"/>
  <c r="AJ66" i="6"/>
  <c r="Q66" i="6"/>
  <c r="P66" i="6"/>
  <c r="AB66" i="6"/>
  <c r="O66" i="6"/>
  <c r="N66" i="6"/>
  <c r="M66" i="6"/>
  <c r="K66" i="6"/>
  <c r="L66" i="6"/>
  <c r="A20" i="16"/>
  <c r="C36" i="5"/>
  <c r="C16" i="19" s="1"/>
  <c r="A25" i="1" l="1"/>
  <c r="A28" i="1"/>
  <c r="A40" i="16"/>
  <c r="A11" i="18"/>
  <c r="D10" i="18"/>
  <c r="A11" i="1"/>
  <c r="A10" i="1"/>
  <c r="A9" i="1"/>
  <c r="A11" i="16"/>
  <c r="A12" i="16"/>
  <c r="A13" i="16"/>
  <c r="A14" i="16"/>
  <c r="A15" i="16"/>
  <c r="A16" i="16"/>
  <c r="A17" i="16"/>
  <c r="A18" i="16"/>
  <c r="A19" i="16"/>
  <c r="A26" i="16"/>
  <c r="A27" i="16"/>
  <c r="A39" i="16"/>
  <c r="A38" i="16"/>
  <c r="A43" i="17"/>
  <c r="A45" i="17"/>
  <c r="A40" i="17"/>
  <c r="A23" i="17"/>
  <c r="A31" i="17"/>
  <c r="A32" i="17"/>
  <c r="A33" i="17"/>
  <c r="A21" i="17"/>
  <c r="A22" i="17"/>
  <c r="A11" i="17"/>
  <c r="A13" i="17"/>
  <c r="A14" i="17"/>
  <c r="E81" i="6"/>
  <c r="E78" i="6"/>
  <c r="E55" i="6"/>
  <c r="F54" i="6" s="1"/>
  <c r="E52" i="6"/>
  <c r="E41" i="6"/>
  <c r="F40" i="6" s="1"/>
  <c r="E38" i="6"/>
  <c r="A48" i="17"/>
  <c r="C7" i="5" l="1"/>
  <c r="C6" i="5" s="1"/>
  <c r="C9" i="5" s="1"/>
  <c r="D7" i="5"/>
  <c r="E7" i="5"/>
  <c r="L7" i="5"/>
  <c r="O7" i="5"/>
  <c r="AD7" i="5"/>
  <c r="AA7" i="5"/>
  <c r="F7" i="5"/>
  <c r="AH7" i="5"/>
  <c r="M7" i="5"/>
  <c r="P7" i="5"/>
  <c r="AE7" i="5"/>
  <c r="AT7" i="5"/>
  <c r="Y7" i="5"/>
  <c r="AB7" i="5"/>
  <c r="AQ7" i="5"/>
  <c r="G7" i="5"/>
  <c r="AK7" i="5"/>
  <c r="AN7" i="5"/>
  <c r="J7" i="5"/>
  <c r="AW7" i="5"/>
  <c r="AZ7" i="5"/>
  <c r="T7" i="5"/>
  <c r="W7" i="5"/>
  <c r="N7" i="5"/>
  <c r="AC7" i="5"/>
  <c r="AF7" i="5"/>
  <c r="Q7" i="5"/>
  <c r="AI7" i="5"/>
  <c r="Z7" i="5"/>
  <c r="AO7" i="5"/>
  <c r="AR7" i="5"/>
  <c r="U7" i="5"/>
  <c r="AU7" i="5"/>
  <c r="AL7" i="5"/>
  <c r="H7" i="5"/>
  <c r="K7" i="5"/>
  <c r="AG7" i="5"/>
  <c r="AX7" i="5"/>
  <c r="R7" i="5"/>
  <c r="AS7" i="5"/>
  <c r="X7" i="5"/>
  <c r="AP7" i="5"/>
  <c r="AJ7" i="5"/>
  <c r="AM7" i="5"/>
  <c r="I7" i="5"/>
  <c r="V7" i="5"/>
  <c r="AV7" i="5"/>
  <c r="AY7" i="5"/>
  <c r="S7" i="5"/>
  <c r="A23" i="1"/>
  <c r="D16" i="8"/>
  <c r="E16" i="8" s="1"/>
  <c r="D14" i="8"/>
  <c r="E14" i="8" s="1"/>
  <c r="A10" i="16"/>
  <c r="D13" i="8"/>
  <c r="E13" i="8" s="1"/>
  <c r="A19" i="1"/>
  <c r="D12" i="8"/>
  <c r="E12" i="8" s="1"/>
  <c r="D7" i="8"/>
  <c r="E7" i="8" s="1"/>
  <c r="D15" i="8"/>
  <c r="E15" i="8" s="1"/>
  <c r="D22" i="8"/>
  <c r="E22" i="8" s="1"/>
  <c r="D8" i="8"/>
  <c r="E8" i="8" s="1"/>
  <c r="D21" i="8"/>
  <c r="D11" i="8"/>
  <c r="E11" i="8" s="1"/>
  <c r="D10" i="8"/>
  <c r="E10" i="8" s="1"/>
  <c r="D9" i="8"/>
  <c r="E9" i="8" s="1"/>
  <c r="J42" i="6"/>
  <c r="E21" i="8" l="1"/>
  <c r="D23" i="8" s="1"/>
  <c r="D28" i="16" s="1"/>
  <c r="D27" i="8"/>
  <c r="J14" i="8" s="1"/>
  <c r="C10" i="5"/>
  <c r="J56" i="6"/>
  <c r="D32" i="16" l="1"/>
  <c r="D24" i="8"/>
  <c r="F22" i="13"/>
  <c r="F24" i="13" s="1"/>
  <c r="F26" i="13" s="1"/>
  <c r="AV50" i="13"/>
  <c r="AV51" i="13" s="1"/>
  <c r="AW50" i="13"/>
  <c r="AW51" i="13" s="1"/>
  <c r="AX50" i="13"/>
  <c r="AX51" i="13" s="1"/>
  <c r="AS48" i="13"/>
  <c r="AS50" i="13" s="1"/>
  <c r="AT48" i="13"/>
  <c r="AT50" i="13" s="1"/>
  <c r="AU48" i="13"/>
  <c r="AU50" i="13" s="1"/>
  <c r="AU51" i="13" s="1"/>
  <c r="AP46" i="13"/>
  <c r="AP47" i="13" s="1"/>
  <c r="AQ46" i="13"/>
  <c r="AQ48" i="13" s="1"/>
  <c r="AR46" i="13"/>
  <c r="AR48" i="13" s="1"/>
  <c r="AM44" i="13"/>
  <c r="AM46" i="13" s="1"/>
  <c r="AN44" i="13"/>
  <c r="AN45" i="13" s="1"/>
  <c r="AO44" i="13"/>
  <c r="AO45" i="13" s="1"/>
  <c r="AJ42" i="13"/>
  <c r="AK42" i="13"/>
  <c r="AK44" i="13" s="1"/>
  <c r="AL42" i="13"/>
  <c r="AL44" i="13" s="1"/>
  <c r="AG40" i="13"/>
  <c r="AG42" i="13" s="1"/>
  <c r="AG44" i="13" s="1"/>
  <c r="AH40" i="13"/>
  <c r="AH42" i="13" s="1"/>
  <c r="AI40" i="13"/>
  <c r="AI41" i="13" s="1"/>
  <c r="AD38" i="13"/>
  <c r="AD39" i="13" s="1"/>
  <c r="AE38" i="13"/>
  <c r="AE40" i="13" s="1"/>
  <c r="AF38" i="13"/>
  <c r="AF40" i="13" s="1"/>
  <c r="AA36" i="13"/>
  <c r="AA37" i="13" s="1"/>
  <c r="AB36" i="13"/>
  <c r="AB38" i="13" s="1"/>
  <c r="AB40" i="13" s="1"/>
  <c r="AC36" i="13"/>
  <c r="AC38" i="13" s="1"/>
  <c r="X34" i="13"/>
  <c r="X36" i="13" s="1"/>
  <c r="Y34" i="13"/>
  <c r="Y35" i="13" s="1"/>
  <c r="Z34" i="13"/>
  <c r="Z35" i="13" s="1"/>
  <c r="U32" i="13"/>
  <c r="U34" i="13" s="1"/>
  <c r="V32" i="13"/>
  <c r="W32" i="13"/>
  <c r="W33" i="13" s="1"/>
  <c r="R30" i="13"/>
  <c r="R31" i="13" s="1"/>
  <c r="S30" i="13"/>
  <c r="S31" i="13" s="1"/>
  <c r="T30" i="13"/>
  <c r="T31" i="13" s="1"/>
  <c r="O28" i="13"/>
  <c r="O30" i="13" s="1"/>
  <c r="P28" i="13"/>
  <c r="Q28" i="13"/>
  <c r="Q29" i="13" s="1"/>
  <c r="L26" i="13"/>
  <c r="M26" i="13"/>
  <c r="M27" i="13" s="1"/>
  <c r="N26" i="13"/>
  <c r="I24" i="13"/>
  <c r="I26" i="13" s="1"/>
  <c r="J24" i="13"/>
  <c r="J26" i="13" s="1"/>
  <c r="K24" i="13"/>
  <c r="G22" i="13"/>
  <c r="G24" i="13" s="1"/>
  <c r="G26" i="13" s="1"/>
  <c r="H22" i="13"/>
  <c r="H24" i="13" s="1"/>
  <c r="H26" i="13" s="1"/>
  <c r="D20" i="13"/>
  <c r="D22" i="13" s="1"/>
  <c r="D24" i="13" s="1"/>
  <c r="D26" i="13" s="1"/>
  <c r="E20" i="13"/>
  <c r="E22" i="13" s="1"/>
  <c r="E24" i="13" s="1"/>
  <c r="E26" i="13" s="1"/>
  <c r="C20" i="13"/>
  <c r="K26" i="13" l="1"/>
  <c r="K27" i="13" s="1"/>
  <c r="L28" i="13"/>
  <c r="C22" i="13"/>
  <c r="AR47" i="13"/>
  <c r="AG41" i="13"/>
  <c r="AE39" i="13"/>
  <c r="AM45" i="13"/>
  <c r="W34" i="13"/>
  <c r="W35" i="13" s="1"/>
  <c r="AS49" i="13"/>
  <c r="AL43" i="13"/>
  <c r="AQ47" i="13"/>
  <c r="AK43" i="13"/>
  <c r="AD40" i="13"/>
  <c r="AD42" i="13" s="1"/>
  <c r="AD44" i="13" s="1"/>
  <c r="AD46" i="13" s="1"/>
  <c r="N28" i="13"/>
  <c r="N27" i="13"/>
  <c r="AJ44" i="13"/>
  <c r="AJ46" i="13" s="1"/>
  <c r="AJ48" i="13" s="1"/>
  <c r="AJ43" i="13"/>
  <c r="P29" i="13"/>
  <c r="P30" i="13"/>
  <c r="P31" i="13" s="1"/>
  <c r="V33" i="13"/>
  <c r="V34" i="13"/>
  <c r="AP48" i="13"/>
  <c r="AP50" i="13" s="1"/>
  <c r="AP51" i="13" s="1"/>
  <c r="R32" i="13"/>
  <c r="R33" i="13" s="1"/>
  <c r="M28" i="13"/>
  <c r="L30" i="13"/>
  <c r="U35" i="13"/>
  <c r="U36" i="13"/>
  <c r="U33" i="13"/>
  <c r="T32" i="13"/>
  <c r="S32" i="13"/>
  <c r="O31" i="13"/>
  <c r="O32" i="13"/>
  <c r="O29" i="13"/>
  <c r="Q30" i="13"/>
  <c r="X37" i="13"/>
  <c r="X38" i="13"/>
  <c r="Z36" i="13"/>
  <c r="X35" i="13"/>
  <c r="Y36" i="13"/>
  <c r="AU49" i="13"/>
  <c r="AR50" i="13"/>
  <c r="AR51" i="13" s="1"/>
  <c r="AR49" i="13"/>
  <c r="AQ50" i="13"/>
  <c r="AQ51" i="13" s="1"/>
  <c r="AQ49" i="13"/>
  <c r="AM48" i="13"/>
  <c r="AM47" i="13"/>
  <c r="AN46" i="13"/>
  <c r="AN48" i="13" s="1"/>
  <c r="AO46" i="13"/>
  <c r="AL46" i="13"/>
  <c r="AL45" i="13"/>
  <c r="AK45" i="13"/>
  <c r="AK46" i="13"/>
  <c r="AG46" i="13"/>
  <c r="AG45" i="13"/>
  <c r="AH44" i="13"/>
  <c r="AH46" i="13" s="1"/>
  <c r="AG43" i="13"/>
  <c r="AI42" i="13"/>
  <c r="AE42" i="13"/>
  <c r="AE41" i="13"/>
  <c r="AF41" i="13"/>
  <c r="AF42" i="13"/>
  <c r="AF39" i="13"/>
  <c r="AB37" i="13"/>
  <c r="AB41" i="13"/>
  <c r="AB42" i="13"/>
  <c r="AA38" i="13"/>
  <c r="AC37" i="13"/>
  <c r="AB39" i="13"/>
  <c r="AC40" i="13"/>
  <c r="AC39" i="13"/>
  <c r="AT51" i="13"/>
  <c r="AS51" i="13"/>
  <c r="AT49" i="13"/>
  <c r="AH43" i="13"/>
  <c r="AH41" i="13"/>
  <c r="H27" i="13"/>
  <c r="H28" i="13"/>
  <c r="G28" i="13"/>
  <c r="G27" i="13"/>
  <c r="J27" i="13"/>
  <c r="J28" i="13"/>
  <c r="E28" i="13"/>
  <c r="E27" i="13"/>
  <c r="I27" i="13"/>
  <c r="I28" i="13"/>
  <c r="D28" i="13"/>
  <c r="D27" i="13"/>
  <c r="K28" i="13"/>
  <c r="L27" i="13"/>
  <c r="F27" i="13"/>
  <c r="F28" i="13"/>
  <c r="F30" i="13" s="1"/>
  <c r="G25" i="13"/>
  <c r="H25" i="13"/>
  <c r="G23" i="13"/>
  <c r="H23" i="13"/>
  <c r="C21" i="13"/>
  <c r="D21" i="13"/>
  <c r="E23" i="13"/>
  <c r="L29" i="13" l="1"/>
  <c r="C24" i="13"/>
  <c r="W36" i="13"/>
  <c r="W37" i="13" s="1"/>
  <c r="AD43" i="13"/>
  <c r="AP49" i="13"/>
  <c r="AD41" i="13"/>
  <c r="AN47" i="13"/>
  <c r="AJ45" i="13"/>
  <c r="P32" i="13"/>
  <c r="P34" i="13" s="1"/>
  <c r="V36" i="13"/>
  <c r="V35" i="13"/>
  <c r="R34" i="13"/>
  <c r="R36" i="13" s="1"/>
  <c r="N29" i="13"/>
  <c r="N30" i="13"/>
  <c r="D29" i="13"/>
  <c r="D30" i="13"/>
  <c r="E29" i="13"/>
  <c r="E30" i="13"/>
  <c r="F32" i="13"/>
  <c r="F31" i="13"/>
  <c r="G29" i="13"/>
  <c r="G30" i="13"/>
  <c r="H29" i="13"/>
  <c r="H30" i="13"/>
  <c r="L31" i="13"/>
  <c r="L32" i="13"/>
  <c r="M29" i="13"/>
  <c r="M30" i="13"/>
  <c r="M31" i="13" s="1"/>
  <c r="U38" i="13"/>
  <c r="U37" i="13"/>
  <c r="S34" i="13"/>
  <c r="S33" i="13"/>
  <c r="T33" i="13"/>
  <c r="T34" i="13"/>
  <c r="J29" i="13"/>
  <c r="J30" i="13"/>
  <c r="I29" i="13"/>
  <c r="I30" i="13"/>
  <c r="K29" i="13"/>
  <c r="K30" i="13"/>
  <c r="Q32" i="13"/>
  <c r="Q31" i="13"/>
  <c r="O33" i="13"/>
  <c r="O34" i="13"/>
  <c r="Z37" i="13"/>
  <c r="Z38" i="13"/>
  <c r="X40" i="13"/>
  <c r="X39" i="13"/>
  <c r="Y38" i="13"/>
  <c r="Y37" i="13"/>
  <c r="AN50" i="13"/>
  <c r="AN51" i="13" s="1"/>
  <c r="AN49" i="13"/>
  <c r="AO48" i="13"/>
  <c r="AO47" i="13"/>
  <c r="AM49" i="13"/>
  <c r="AM50" i="13"/>
  <c r="AM51" i="13" s="1"/>
  <c r="AK47" i="13"/>
  <c r="AK48" i="13"/>
  <c r="AJ50" i="13"/>
  <c r="AJ51" i="13" s="1"/>
  <c r="AJ49" i="13"/>
  <c r="AJ47" i="13"/>
  <c r="AL47" i="13"/>
  <c r="AL48" i="13"/>
  <c r="AH47" i="13"/>
  <c r="AH48" i="13"/>
  <c r="AH45" i="13"/>
  <c r="AI44" i="13"/>
  <c r="AI43" i="13"/>
  <c r="AG48" i="13"/>
  <c r="AG47" i="13"/>
  <c r="AD48" i="13"/>
  <c r="AD47" i="13"/>
  <c r="AF43" i="13"/>
  <c r="AF44" i="13"/>
  <c r="AD45" i="13"/>
  <c r="AE43" i="13"/>
  <c r="AE44" i="13"/>
  <c r="AA40" i="13"/>
  <c r="AA39" i="13"/>
  <c r="AB44" i="13"/>
  <c r="AB43" i="13"/>
  <c r="AC41" i="13"/>
  <c r="AC42" i="13"/>
  <c r="F29" i="13"/>
  <c r="F25" i="13"/>
  <c r="F23" i="13"/>
  <c r="E25" i="13"/>
  <c r="E21" i="13"/>
  <c r="D24" i="1"/>
  <c r="C26" i="13" l="1"/>
  <c r="AC75" i="6"/>
  <c r="AK75" i="6"/>
  <c r="AS75" i="6"/>
  <c r="AS79" i="6" s="1"/>
  <c r="AD75" i="6"/>
  <c r="AL75" i="6"/>
  <c r="AT75" i="6"/>
  <c r="AT79" i="6" s="1"/>
  <c r="AE75" i="6"/>
  <c r="AM75" i="6"/>
  <c r="AU75" i="6"/>
  <c r="AU79" i="6" s="1"/>
  <c r="AF75" i="6"/>
  <c r="AN75" i="6"/>
  <c r="AG75" i="6"/>
  <c r="AO75" i="6"/>
  <c r="AH75" i="6"/>
  <c r="AP75" i="6"/>
  <c r="AP79" i="6" s="1"/>
  <c r="AA75" i="6"/>
  <c r="AI75" i="6"/>
  <c r="AQ75" i="6"/>
  <c r="AQ79" i="6" s="1"/>
  <c r="AB75" i="6"/>
  <c r="AJ75" i="6"/>
  <c r="AR75" i="6"/>
  <c r="AR79" i="6" s="1"/>
  <c r="N49" i="6"/>
  <c r="AD49" i="6"/>
  <c r="U75" i="6"/>
  <c r="AC49" i="6"/>
  <c r="S49" i="6"/>
  <c r="K75" i="6"/>
  <c r="AF49" i="6"/>
  <c r="Q75" i="6"/>
  <c r="Z49" i="6"/>
  <c r="T75" i="6"/>
  <c r="T49" i="6"/>
  <c r="K49" i="6"/>
  <c r="AO49" i="6"/>
  <c r="W49" i="6"/>
  <c r="R49" i="6"/>
  <c r="U49" i="6"/>
  <c r="P75" i="6"/>
  <c r="L49" i="6"/>
  <c r="L58" i="6" s="1"/>
  <c r="AP49" i="6"/>
  <c r="AG49" i="6"/>
  <c r="O49" i="6"/>
  <c r="AT49" i="6"/>
  <c r="AT53" i="6" s="1"/>
  <c r="Z75" i="6"/>
  <c r="O75" i="6"/>
  <c r="V75" i="6"/>
  <c r="AH49" i="6"/>
  <c r="X49" i="6"/>
  <c r="Y75" i="6"/>
  <c r="AE49" i="6"/>
  <c r="M49" i="6"/>
  <c r="L75" i="6"/>
  <c r="M75" i="6"/>
  <c r="N75" i="6"/>
  <c r="Y49" i="6"/>
  <c r="P49" i="6"/>
  <c r="AU49" i="6"/>
  <c r="AU53" i="6" s="1"/>
  <c r="J49" i="6"/>
  <c r="J58" i="6" s="1"/>
  <c r="AQ49" i="6"/>
  <c r="AQ53" i="6" s="1"/>
  <c r="X75" i="6"/>
  <c r="AR49" i="6"/>
  <c r="AR53" i="6" s="1"/>
  <c r="Q49" i="6"/>
  <c r="R75" i="6"/>
  <c r="AM49" i="6"/>
  <c r="V49" i="6"/>
  <c r="AL49" i="6"/>
  <c r="J75" i="6"/>
  <c r="J79" i="6" s="1"/>
  <c r="AS49" i="6"/>
  <c r="AS53" i="6" s="1"/>
  <c r="AJ49" i="6"/>
  <c r="AA49" i="6"/>
  <c r="AI49" i="6"/>
  <c r="W75" i="6"/>
  <c r="AK49" i="6"/>
  <c r="AB49" i="6"/>
  <c r="S75" i="6"/>
  <c r="AN49" i="6"/>
  <c r="W38" i="13"/>
  <c r="W39" i="13" s="1"/>
  <c r="R35" i="13"/>
  <c r="P33" i="13"/>
  <c r="V37" i="13"/>
  <c r="V38" i="13"/>
  <c r="N31" i="13"/>
  <c r="N32" i="13"/>
  <c r="D31" i="13"/>
  <c r="D32" i="13"/>
  <c r="E32" i="13"/>
  <c r="E31" i="13"/>
  <c r="H32" i="13"/>
  <c r="H31" i="13"/>
  <c r="G31" i="13"/>
  <c r="G32" i="13"/>
  <c r="F33" i="13"/>
  <c r="F34" i="13"/>
  <c r="M32" i="13"/>
  <c r="L33" i="13"/>
  <c r="L34" i="13"/>
  <c r="U39" i="13"/>
  <c r="U40" i="13"/>
  <c r="T35" i="13"/>
  <c r="T36" i="13"/>
  <c r="R38" i="13"/>
  <c r="R37" i="13"/>
  <c r="S36" i="13"/>
  <c r="S35" i="13"/>
  <c r="K31" i="13"/>
  <c r="K32" i="13"/>
  <c r="J32" i="13"/>
  <c r="J31" i="13"/>
  <c r="I31" i="13"/>
  <c r="I32" i="13"/>
  <c r="P36" i="13"/>
  <c r="P35" i="13"/>
  <c r="O36" i="13"/>
  <c r="O35" i="13"/>
  <c r="Q34" i="13"/>
  <c r="Q33" i="13"/>
  <c r="Z39" i="13"/>
  <c r="Z40" i="13"/>
  <c r="X41" i="13"/>
  <c r="X42" i="13"/>
  <c r="Y40" i="13"/>
  <c r="Y39" i="13"/>
  <c r="AO50" i="13"/>
  <c r="AO51" i="13" s="1"/>
  <c r="AO49" i="13"/>
  <c r="AL50" i="13"/>
  <c r="AL51" i="13" s="1"/>
  <c r="AL49" i="13"/>
  <c r="AK50" i="13"/>
  <c r="AK51" i="13" s="1"/>
  <c r="AK49" i="13"/>
  <c r="AI46" i="13"/>
  <c r="AI45" i="13"/>
  <c r="AG49" i="13"/>
  <c r="AG50" i="13"/>
  <c r="AG51" i="13" s="1"/>
  <c r="AH50" i="13"/>
  <c r="AH51" i="13" s="1"/>
  <c r="AH49" i="13"/>
  <c r="AF46" i="13"/>
  <c r="AF48" i="13" s="1"/>
  <c r="AF45" i="13"/>
  <c r="AE45" i="13"/>
  <c r="AE46" i="13"/>
  <c r="AD50" i="13"/>
  <c r="AD51" i="13" s="1"/>
  <c r="AD49" i="13"/>
  <c r="AB46" i="13"/>
  <c r="AB48" i="13" s="1"/>
  <c r="AB45" i="13"/>
  <c r="AA42" i="13"/>
  <c r="AA41" i="13"/>
  <c r="AC44" i="13"/>
  <c r="AC43" i="13"/>
  <c r="C23" i="13"/>
  <c r="C25" i="13"/>
  <c r="D23" i="13"/>
  <c r="D25" i="13"/>
  <c r="N53" i="6" l="1"/>
  <c r="AI79" i="6"/>
  <c r="AN79" i="6"/>
  <c r="AF79" i="6"/>
  <c r="AJ79" i="6"/>
  <c r="AM79" i="6"/>
  <c r="AE79" i="6"/>
  <c r="AL79" i="6"/>
  <c r="AD79" i="6"/>
  <c r="AK79" i="6"/>
  <c r="AC79" i="6"/>
  <c r="AH79" i="6"/>
  <c r="AO79" i="6"/>
  <c r="AG79" i="6"/>
  <c r="AA79" i="6"/>
  <c r="AB79" i="6"/>
  <c r="C28" i="13"/>
  <c r="C27" i="13"/>
  <c r="W40" i="13"/>
  <c r="W42" i="13" s="1"/>
  <c r="AP53" i="6"/>
  <c r="AK53" i="6"/>
  <c r="AO53" i="6"/>
  <c r="AH53" i="6"/>
  <c r="Y53" i="6"/>
  <c r="AI53" i="6"/>
  <c r="AA53" i="6"/>
  <c r="Z53" i="6"/>
  <c r="V53" i="6"/>
  <c r="AG53" i="6"/>
  <c r="AF53" i="6"/>
  <c r="W53" i="6"/>
  <c r="AL53" i="6"/>
  <c r="AM53" i="6"/>
  <c r="X53" i="6"/>
  <c r="AD53" i="6"/>
  <c r="AJ53" i="6"/>
  <c r="AN53" i="6"/>
  <c r="AB53" i="6"/>
  <c r="AE53" i="6"/>
  <c r="AC53" i="6"/>
  <c r="S79" i="6"/>
  <c r="Y79" i="6"/>
  <c r="P53" i="6"/>
  <c r="T53" i="6"/>
  <c r="L53" i="6"/>
  <c r="Q53" i="6"/>
  <c r="U53" i="6"/>
  <c r="R53" i="6"/>
  <c r="M53" i="6"/>
  <c r="O53" i="6"/>
  <c r="S53" i="6"/>
  <c r="Z79" i="6"/>
  <c r="K53" i="6"/>
  <c r="W79" i="6"/>
  <c r="U79" i="6"/>
  <c r="R79" i="6"/>
  <c r="T79" i="6"/>
  <c r="P79" i="6"/>
  <c r="N79" i="6"/>
  <c r="V79" i="6"/>
  <c r="M79" i="6"/>
  <c r="O79" i="6"/>
  <c r="Q79" i="6"/>
  <c r="X79" i="6"/>
  <c r="L79" i="6"/>
  <c r="K79" i="6"/>
  <c r="J53" i="6"/>
  <c r="AS58" i="6"/>
  <c r="AT58" i="6"/>
  <c r="AU58" i="6"/>
  <c r="AR58" i="6"/>
  <c r="AQ58" i="6"/>
  <c r="V39" i="13"/>
  <c r="V40" i="13"/>
  <c r="N34" i="13"/>
  <c r="N33" i="13"/>
  <c r="D34" i="13"/>
  <c r="D33" i="13"/>
  <c r="E34" i="13"/>
  <c r="E33" i="13"/>
  <c r="G33" i="13"/>
  <c r="G34" i="13"/>
  <c r="F35" i="13"/>
  <c r="F36" i="13"/>
  <c r="H33" i="13"/>
  <c r="H34" i="13"/>
  <c r="L35" i="13"/>
  <c r="L36" i="13"/>
  <c r="M34" i="13"/>
  <c r="M33" i="13"/>
  <c r="U42" i="13"/>
  <c r="U44" i="13" s="1"/>
  <c r="U41" i="13"/>
  <c r="R39" i="13"/>
  <c r="R40" i="13"/>
  <c r="T38" i="13"/>
  <c r="T37" i="13"/>
  <c r="S37" i="13"/>
  <c r="S38" i="13"/>
  <c r="J34" i="13"/>
  <c r="J33" i="13"/>
  <c r="I33" i="13"/>
  <c r="I34" i="13"/>
  <c r="K34" i="13"/>
  <c r="K33" i="13"/>
  <c r="O38" i="13"/>
  <c r="O37" i="13"/>
  <c r="Q35" i="13"/>
  <c r="Q36" i="13"/>
  <c r="P37" i="13"/>
  <c r="P38" i="13"/>
  <c r="Z42" i="13"/>
  <c r="Z41" i="13"/>
  <c r="X43" i="13"/>
  <c r="X44" i="13"/>
  <c r="Y42" i="13"/>
  <c r="Y41" i="13"/>
  <c r="AI47" i="13"/>
  <c r="AI48" i="13"/>
  <c r="AF49" i="13"/>
  <c r="AF50" i="13"/>
  <c r="AF51" i="13" s="1"/>
  <c r="AE48" i="13"/>
  <c r="AE47" i="13"/>
  <c r="AF47" i="13"/>
  <c r="AA44" i="13"/>
  <c r="AA43" i="13"/>
  <c r="AB49" i="13"/>
  <c r="AB50" i="13"/>
  <c r="AB51" i="13" s="1"/>
  <c r="AB47" i="13"/>
  <c r="AC45" i="13"/>
  <c r="AC46" i="13"/>
  <c r="J84" i="6"/>
  <c r="C25" i="5" l="1"/>
  <c r="W41" i="13"/>
  <c r="C29" i="13"/>
  <c r="C30" i="13"/>
  <c r="C8" i="5"/>
  <c r="V42" i="13"/>
  <c r="V41" i="13"/>
  <c r="N35" i="13"/>
  <c r="N36" i="13"/>
  <c r="U43" i="13"/>
  <c r="D35" i="13"/>
  <c r="D36" i="13"/>
  <c r="E35" i="13"/>
  <c r="E36" i="13"/>
  <c r="H36" i="13"/>
  <c r="H35" i="13"/>
  <c r="F37" i="13"/>
  <c r="F38" i="13"/>
  <c r="G35" i="13"/>
  <c r="G36" i="13"/>
  <c r="L37" i="13"/>
  <c r="L38" i="13"/>
  <c r="M36" i="13"/>
  <c r="M35" i="13"/>
  <c r="W43" i="13"/>
  <c r="W44" i="13"/>
  <c r="U45" i="13"/>
  <c r="U46" i="13"/>
  <c r="T40" i="13"/>
  <c r="T39" i="13"/>
  <c r="S40" i="13"/>
  <c r="S39" i="13"/>
  <c r="R42" i="13"/>
  <c r="R41" i="13"/>
  <c r="I36" i="13"/>
  <c r="I35" i="13"/>
  <c r="K35" i="13"/>
  <c r="K36" i="13"/>
  <c r="J36" i="13"/>
  <c r="J35" i="13"/>
  <c r="P40" i="13"/>
  <c r="P39" i="13"/>
  <c r="O39" i="13"/>
  <c r="O40" i="13"/>
  <c r="Q38" i="13"/>
  <c r="Q37" i="13"/>
  <c r="Y44" i="13"/>
  <c r="Z44" i="13"/>
  <c r="Z43" i="13"/>
  <c r="X46" i="13"/>
  <c r="X48" i="13" s="1"/>
  <c r="X45" i="13"/>
  <c r="Y43" i="13"/>
  <c r="AI50" i="13"/>
  <c r="AI51" i="13" s="1"/>
  <c r="AI49" i="13"/>
  <c r="AE50" i="13"/>
  <c r="AE51" i="13" s="1"/>
  <c r="AE49" i="13"/>
  <c r="AA45" i="13"/>
  <c r="AA46" i="13"/>
  <c r="AC48" i="13"/>
  <c r="AC47" i="13"/>
  <c r="C32" i="13" l="1"/>
  <c r="C31" i="13"/>
  <c r="N38" i="13"/>
  <c r="N37" i="13"/>
  <c r="V43" i="13"/>
  <c r="V44" i="13"/>
  <c r="D37" i="13"/>
  <c r="D38" i="13"/>
  <c r="E38" i="13"/>
  <c r="E37" i="13"/>
  <c r="F39" i="13"/>
  <c r="F40" i="13"/>
  <c r="G37" i="13"/>
  <c r="G38" i="13"/>
  <c r="H38" i="13"/>
  <c r="H37" i="13"/>
  <c r="M38" i="13"/>
  <c r="M37" i="13"/>
  <c r="L40" i="13"/>
  <c r="L39" i="13"/>
  <c r="U48" i="13"/>
  <c r="U47" i="13"/>
  <c r="W45" i="13"/>
  <c r="W46" i="13"/>
  <c r="S41" i="13"/>
  <c r="S42" i="13"/>
  <c r="R44" i="13"/>
  <c r="R46" i="13" s="1"/>
  <c r="R43" i="13"/>
  <c r="T41" i="13"/>
  <c r="T42" i="13"/>
  <c r="K37" i="13"/>
  <c r="K38" i="13"/>
  <c r="J37" i="13"/>
  <c r="J38" i="13"/>
  <c r="I38" i="13"/>
  <c r="I37" i="13"/>
  <c r="O42" i="13"/>
  <c r="O41" i="13"/>
  <c r="Q40" i="13"/>
  <c r="Q39" i="13"/>
  <c r="P42" i="13"/>
  <c r="P41" i="13"/>
  <c r="Z46" i="13"/>
  <c r="Z45" i="13"/>
  <c r="X49" i="13"/>
  <c r="X50" i="13"/>
  <c r="X51" i="13" s="1"/>
  <c r="X47" i="13"/>
  <c r="Y46" i="13"/>
  <c r="Y45" i="13"/>
  <c r="AA47" i="13"/>
  <c r="AA48" i="13"/>
  <c r="AC50" i="13"/>
  <c r="AC49" i="13"/>
  <c r="C33" i="13" l="1"/>
  <c r="C34" i="13"/>
  <c r="V46" i="13"/>
  <c r="V45" i="13"/>
  <c r="N39" i="13"/>
  <c r="N40" i="13"/>
  <c r="D39" i="13"/>
  <c r="D40" i="13"/>
  <c r="E40" i="13"/>
  <c r="E39" i="13"/>
  <c r="G40" i="13"/>
  <c r="G39" i="13"/>
  <c r="F42" i="13"/>
  <c r="F41" i="13"/>
  <c r="H40" i="13"/>
  <c r="H39" i="13"/>
  <c r="M39" i="13"/>
  <c r="M40" i="13"/>
  <c r="L42" i="13"/>
  <c r="L41" i="13"/>
  <c r="U49" i="13"/>
  <c r="U50" i="13"/>
  <c r="U51" i="13" s="1"/>
  <c r="W48" i="13"/>
  <c r="W47" i="13"/>
  <c r="R47" i="13"/>
  <c r="R48" i="13"/>
  <c r="S44" i="13"/>
  <c r="S43" i="13"/>
  <c r="T43" i="13"/>
  <c r="T44" i="13"/>
  <c r="R45" i="13"/>
  <c r="J39" i="13"/>
  <c r="J40" i="13"/>
  <c r="K40" i="13"/>
  <c r="K39" i="13"/>
  <c r="I39" i="13"/>
  <c r="I40" i="13"/>
  <c r="P44" i="13"/>
  <c r="P43" i="13"/>
  <c r="Q41" i="13"/>
  <c r="Q42" i="13"/>
  <c r="Q44" i="13" s="1"/>
  <c r="O43" i="13"/>
  <c r="O44" i="13"/>
  <c r="Z47" i="13"/>
  <c r="Z48" i="13"/>
  <c r="Y47" i="13"/>
  <c r="Y48" i="13"/>
  <c r="AA49" i="13"/>
  <c r="AA50" i="13"/>
  <c r="AA51" i="13" s="1"/>
  <c r="AC51" i="13"/>
  <c r="C36" i="13" l="1"/>
  <c r="C35" i="13"/>
  <c r="Q43" i="13"/>
  <c r="N42" i="13"/>
  <c r="N41" i="13"/>
  <c r="V47" i="13"/>
  <c r="V48" i="13"/>
  <c r="E42" i="13"/>
  <c r="E44" i="13" s="1"/>
  <c r="E41" i="13"/>
  <c r="D41" i="13"/>
  <c r="D42" i="13"/>
  <c r="F44" i="13"/>
  <c r="F46" i="13" s="1"/>
  <c r="F43" i="13"/>
  <c r="H41" i="13"/>
  <c r="H42" i="13"/>
  <c r="G42" i="13"/>
  <c r="G41" i="13"/>
  <c r="L44" i="13"/>
  <c r="L43" i="13"/>
  <c r="M42" i="13"/>
  <c r="M44" i="13" s="1"/>
  <c r="M41" i="13"/>
  <c r="W49" i="13"/>
  <c r="W50" i="13"/>
  <c r="W51" i="13" s="1"/>
  <c r="S46" i="13"/>
  <c r="S45" i="13"/>
  <c r="T46" i="13"/>
  <c r="T48" i="13" s="1"/>
  <c r="T45" i="13"/>
  <c r="R50" i="13"/>
  <c r="R51" i="13" s="1"/>
  <c r="R49" i="13"/>
  <c r="I41" i="13"/>
  <c r="I42" i="13"/>
  <c r="K42" i="13"/>
  <c r="K41" i="13"/>
  <c r="J42" i="13"/>
  <c r="J41" i="13"/>
  <c r="Q46" i="13"/>
  <c r="Q45" i="13"/>
  <c r="O45" i="13"/>
  <c r="O46" i="13"/>
  <c r="P45" i="13"/>
  <c r="P46" i="13"/>
  <c r="P48" i="13" s="1"/>
  <c r="Z50" i="13"/>
  <c r="Z51" i="13" s="1"/>
  <c r="Z49" i="13"/>
  <c r="Y50" i="13"/>
  <c r="Y49" i="13"/>
  <c r="C37" i="13" l="1"/>
  <c r="C38" i="13"/>
  <c r="V50" i="13"/>
  <c r="V51" i="13" s="1"/>
  <c r="V49" i="13"/>
  <c r="N44" i="13"/>
  <c r="N43" i="13"/>
  <c r="E46" i="13"/>
  <c r="E45" i="13"/>
  <c r="D43" i="13"/>
  <c r="D44" i="13"/>
  <c r="E43" i="13"/>
  <c r="G44" i="13"/>
  <c r="G43" i="13"/>
  <c r="F48" i="13"/>
  <c r="F47" i="13"/>
  <c r="H43" i="13"/>
  <c r="H44" i="13"/>
  <c r="F45" i="13"/>
  <c r="M46" i="13"/>
  <c r="M45" i="13"/>
  <c r="M43" i="13"/>
  <c r="L45" i="13"/>
  <c r="L46" i="13"/>
  <c r="T50" i="13"/>
  <c r="T51" i="13" s="1"/>
  <c r="T49" i="13"/>
  <c r="T47" i="13"/>
  <c r="S48" i="13"/>
  <c r="S47" i="13"/>
  <c r="J44" i="13"/>
  <c r="J43" i="13"/>
  <c r="I44" i="13"/>
  <c r="K44" i="13"/>
  <c r="K43" i="13"/>
  <c r="I43" i="13"/>
  <c r="P49" i="13"/>
  <c r="P50" i="13"/>
  <c r="P51" i="13" s="1"/>
  <c r="O48" i="13"/>
  <c r="O47" i="13"/>
  <c r="P47" i="13"/>
  <c r="Q47" i="13"/>
  <c r="Q48" i="13"/>
  <c r="Y51" i="13"/>
  <c r="C39" i="13" l="1"/>
  <c r="C40" i="13"/>
  <c r="N46" i="13"/>
  <c r="N45" i="13"/>
  <c r="E47" i="13"/>
  <c r="E48" i="13"/>
  <c r="D45" i="13"/>
  <c r="D46" i="13"/>
  <c r="F50" i="13"/>
  <c r="F51" i="13" s="1"/>
  <c r="F49" i="13"/>
  <c r="H46" i="13"/>
  <c r="H45" i="13"/>
  <c r="G45" i="13"/>
  <c r="G46" i="13"/>
  <c r="L47" i="13"/>
  <c r="L48" i="13"/>
  <c r="M48" i="13"/>
  <c r="M47" i="13"/>
  <c r="S50" i="13"/>
  <c r="S51" i="13" s="1"/>
  <c r="S49" i="13"/>
  <c r="I46" i="13"/>
  <c r="I45" i="13"/>
  <c r="K45" i="13"/>
  <c r="K46" i="13"/>
  <c r="J45" i="13"/>
  <c r="J46" i="13"/>
  <c r="Q50" i="13"/>
  <c r="Q51" i="13" s="1"/>
  <c r="Q49" i="13"/>
  <c r="O49" i="13"/>
  <c r="O50" i="13"/>
  <c r="K18" i="5"/>
  <c r="L18" i="5"/>
  <c r="M18" i="5"/>
  <c r="N18" i="5"/>
  <c r="O18" i="5"/>
  <c r="P18" i="5"/>
  <c r="Q18" i="5"/>
  <c r="R18" i="5"/>
  <c r="S18" i="5"/>
  <c r="T18" i="5"/>
  <c r="U18" i="5"/>
  <c r="V18" i="5"/>
  <c r="W18" i="5"/>
  <c r="X18" i="5"/>
  <c r="Y18" i="5"/>
  <c r="Z18" i="5"/>
  <c r="AA18" i="5"/>
  <c r="AB18" i="5"/>
  <c r="AC18" i="5"/>
  <c r="AD18" i="5"/>
  <c r="AE18" i="5"/>
  <c r="AF18" i="5"/>
  <c r="AG18" i="5"/>
  <c r="AH18" i="5"/>
  <c r="AI18" i="5"/>
  <c r="AJ18" i="5"/>
  <c r="AK18" i="5"/>
  <c r="AL18" i="5"/>
  <c r="AM18" i="5"/>
  <c r="AN18" i="5"/>
  <c r="AO18" i="5"/>
  <c r="AP18" i="5"/>
  <c r="AQ18" i="5"/>
  <c r="AR18" i="5"/>
  <c r="AS18" i="5"/>
  <c r="AT18" i="5"/>
  <c r="AU18" i="5"/>
  <c r="AV18" i="5"/>
  <c r="AW18" i="5"/>
  <c r="AX18" i="5"/>
  <c r="AY18" i="5"/>
  <c r="AZ18" i="5"/>
  <c r="C41" i="13" l="1"/>
  <c r="C42" i="13"/>
  <c r="N47" i="13"/>
  <c r="N48" i="13"/>
  <c r="D48" i="13"/>
  <c r="D47" i="13"/>
  <c r="E50" i="13"/>
  <c r="E51" i="13" s="1"/>
  <c r="E49" i="13"/>
  <c r="H47" i="13"/>
  <c r="H48" i="13"/>
  <c r="G48" i="13"/>
  <c r="G47" i="13"/>
  <c r="M49" i="13"/>
  <c r="M50" i="13"/>
  <c r="M51" i="13" s="1"/>
  <c r="L50" i="13"/>
  <c r="L49" i="13"/>
  <c r="J48" i="13"/>
  <c r="J47" i="13"/>
  <c r="K47" i="13"/>
  <c r="K48" i="13"/>
  <c r="I47" i="13"/>
  <c r="I48" i="13"/>
  <c r="O51" i="13"/>
  <c r="AO25" i="5"/>
  <c r="AP25" i="5"/>
  <c r="AQ25" i="5"/>
  <c r="AR25" i="5"/>
  <c r="AS25" i="5"/>
  <c r="AT25" i="5"/>
  <c r="AU25" i="5"/>
  <c r="AV25" i="5"/>
  <c r="AW25" i="5"/>
  <c r="AX25" i="5"/>
  <c r="AY25" i="5"/>
  <c r="AZ25" i="5"/>
  <c r="AO14" i="5"/>
  <c r="AP14" i="5"/>
  <c r="AQ14" i="5"/>
  <c r="AR14" i="5"/>
  <c r="AS14" i="5"/>
  <c r="AT14" i="5"/>
  <c r="AU14" i="5"/>
  <c r="AV14" i="5"/>
  <c r="AW14" i="5"/>
  <c r="AX14" i="5"/>
  <c r="AY14" i="5"/>
  <c r="AZ14" i="5"/>
  <c r="L51" i="13" l="1"/>
  <c r="C43" i="13"/>
  <c r="C44" i="13"/>
  <c r="N49" i="13"/>
  <c r="N50" i="13"/>
  <c r="N51" i="13" s="1"/>
  <c r="D49" i="13"/>
  <c r="D50" i="13"/>
  <c r="D51" i="13" s="1"/>
  <c r="G49" i="13"/>
  <c r="G50" i="13"/>
  <c r="G51" i="13" s="1"/>
  <c r="H50" i="13"/>
  <c r="H51" i="13" s="1"/>
  <c r="H49" i="13"/>
  <c r="I50" i="13"/>
  <c r="I49" i="13"/>
  <c r="J50" i="13"/>
  <c r="J51" i="13" s="1"/>
  <c r="J49" i="13"/>
  <c r="K49" i="13"/>
  <c r="K50" i="13"/>
  <c r="K51" i="13" s="1"/>
  <c r="AW12" i="5"/>
  <c r="AW26" i="5"/>
  <c r="AO26" i="5"/>
  <c r="AZ12" i="5"/>
  <c r="AV12" i="5"/>
  <c r="AR12" i="5"/>
  <c r="AS12" i="5"/>
  <c r="AO12" i="5"/>
  <c r="AV26" i="5"/>
  <c r="AU12" i="5"/>
  <c r="AZ26" i="5"/>
  <c r="AR26" i="5"/>
  <c r="AY12" i="5"/>
  <c r="AQ12" i="5"/>
  <c r="AX26" i="5"/>
  <c r="AP26" i="5"/>
  <c r="AT26" i="5"/>
  <c r="AS26" i="5"/>
  <c r="AY26" i="5"/>
  <c r="AU26" i="5"/>
  <c r="AQ26" i="5"/>
  <c r="AX12" i="5"/>
  <c r="AT12" i="5"/>
  <c r="AP12" i="5"/>
  <c r="C46" i="13" l="1"/>
  <c r="C45" i="13"/>
  <c r="I51" i="13"/>
  <c r="C47" i="13" l="1"/>
  <c r="C48" i="13"/>
  <c r="P35" i="6"/>
  <c r="X35" i="6"/>
  <c r="AG35" i="6"/>
  <c r="AP35" i="6"/>
  <c r="T35" i="6"/>
  <c r="Q35" i="6"/>
  <c r="Y35" i="6"/>
  <c r="AH35" i="6"/>
  <c r="AO35" i="6"/>
  <c r="L35" i="6"/>
  <c r="AF35" i="6"/>
  <c r="J35" i="6"/>
  <c r="R35" i="6"/>
  <c r="Z35" i="6"/>
  <c r="AI35" i="6"/>
  <c r="K35" i="6"/>
  <c r="AB35" i="6"/>
  <c r="AJ35" i="6"/>
  <c r="AC35" i="6"/>
  <c r="W35" i="6"/>
  <c r="S35" i="6"/>
  <c r="AK35" i="6"/>
  <c r="AN35" i="6"/>
  <c r="AA35" i="6"/>
  <c r="M35" i="6"/>
  <c r="U35" i="6"/>
  <c r="AD35" i="6"/>
  <c r="AL35" i="6"/>
  <c r="N35" i="6"/>
  <c r="V35" i="6"/>
  <c r="AE35" i="6"/>
  <c r="AM35" i="6"/>
  <c r="O35" i="6"/>
  <c r="AQ35" i="6"/>
  <c r="AS35" i="6"/>
  <c r="AR35" i="6"/>
  <c r="AU35" i="6"/>
  <c r="AT35" i="6"/>
  <c r="J82" i="6"/>
  <c r="N39" i="6" l="1"/>
  <c r="J39" i="6"/>
  <c r="J44" i="6" s="1"/>
  <c r="C50" i="13"/>
  <c r="C49" i="13"/>
  <c r="K39" i="6"/>
  <c r="L39" i="6"/>
  <c r="M39" i="6"/>
  <c r="AU39" i="6"/>
  <c r="AT39" i="6"/>
  <c r="AS39" i="6"/>
  <c r="AQ39" i="6"/>
  <c r="AR39" i="6"/>
  <c r="AP39" i="6"/>
  <c r="T39" i="6"/>
  <c r="R39" i="6"/>
  <c r="P39" i="6"/>
  <c r="AA39" i="6"/>
  <c r="AF39" i="6"/>
  <c r="AK39" i="6"/>
  <c r="U39" i="6"/>
  <c r="AM39" i="6"/>
  <c r="W39" i="6"/>
  <c r="AH39" i="6"/>
  <c r="AL39" i="6"/>
  <c r="AG39" i="6"/>
  <c r="Q39" i="6"/>
  <c r="AN39" i="6"/>
  <c r="AI39" i="6"/>
  <c r="S39" i="6"/>
  <c r="Z39" i="6"/>
  <c r="AJ39" i="6"/>
  <c r="AD39" i="6"/>
  <c r="AC39" i="6"/>
  <c r="X39" i="6"/>
  <c r="AE39" i="6"/>
  <c r="O39" i="6"/>
  <c r="V39" i="6"/>
  <c r="AB39" i="6"/>
  <c r="AO39" i="6"/>
  <c r="Y39" i="6"/>
  <c r="E18" i="20" l="1"/>
  <c r="E9" i="20"/>
  <c r="C51" i="13"/>
  <c r="S57" i="13"/>
  <c r="D6" i="5"/>
  <c r="D9" i="5" l="1"/>
  <c r="D10" i="5"/>
  <c r="E6" i="5"/>
  <c r="E10" i="5" l="1"/>
  <c r="E9" i="5"/>
  <c r="D17" i="8"/>
  <c r="I14" i="8" s="1"/>
  <c r="F6" i="5"/>
  <c r="Q7" i="6" l="1"/>
  <c r="M36" i="8" s="1"/>
  <c r="P7" i="6"/>
  <c r="L36" i="8" s="1"/>
  <c r="L7" i="6"/>
  <c r="H36" i="8" s="1"/>
  <c r="O7" i="6"/>
  <c r="K36" i="8" s="1"/>
  <c r="N7" i="6"/>
  <c r="J36" i="8" s="1"/>
  <c r="M7" i="6"/>
  <c r="I36" i="8" s="1"/>
  <c r="K7" i="6"/>
  <c r="J7" i="6"/>
  <c r="C21" i="19"/>
  <c r="F9" i="5"/>
  <c r="F10" i="5"/>
  <c r="G6" i="5"/>
  <c r="I39" i="8" l="1"/>
  <c r="I40" i="8"/>
  <c r="I41" i="8"/>
  <c r="I37" i="8"/>
  <c r="I38" i="8" s="1"/>
  <c r="I42" i="8"/>
  <c r="H39" i="8"/>
  <c r="H37" i="8"/>
  <c r="H38" i="8" s="1"/>
  <c r="H40" i="8"/>
  <c r="H41" i="8"/>
  <c r="H42" i="8"/>
  <c r="L37" i="8"/>
  <c r="L38" i="8" s="1"/>
  <c r="L41" i="8"/>
  <c r="L40" i="8"/>
  <c r="L39" i="8"/>
  <c r="L42" i="8"/>
  <c r="J39" i="8"/>
  <c r="J37" i="8"/>
  <c r="J38" i="8" s="1"/>
  <c r="J41" i="8"/>
  <c r="J40" i="8"/>
  <c r="J42" i="8"/>
  <c r="K41" i="8"/>
  <c r="K37" i="8"/>
  <c r="K38" i="8" s="1"/>
  <c r="K40" i="8"/>
  <c r="K39" i="8"/>
  <c r="K42" i="8"/>
  <c r="M41" i="8"/>
  <c r="M40" i="8"/>
  <c r="M39" i="8"/>
  <c r="M42" i="8"/>
  <c r="M37" i="8"/>
  <c r="M38" i="8" s="1"/>
  <c r="I43" i="8"/>
  <c r="G31" i="19"/>
  <c r="F21" i="5" s="1"/>
  <c r="F31" i="19"/>
  <c r="E21" i="5" s="1"/>
  <c r="H43" i="8"/>
  <c r="K43" i="8"/>
  <c r="I31" i="19"/>
  <c r="H21" i="5" s="1"/>
  <c r="H31" i="19"/>
  <c r="G21" i="5" s="1"/>
  <c r="J43" i="8"/>
  <c r="J31" i="19"/>
  <c r="I21" i="5" s="1"/>
  <c r="L43" i="8"/>
  <c r="K31" i="19"/>
  <c r="J21" i="5" s="1"/>
  <c r="M43" i="8"/>
  <c r="E7" i="6"/>
  <c r="D29" i="16"/>
  <c r="G10" i="5"/>
  <c r="G9" i="5"/>
  <c r="H6" i="5"/>
  <c r="H9" i="5" l="1"/>
  <c r="H10" i="5"/>
  <c r="I6" i="5"/>
  <c r="I10" i="5" l="1"/>
  <c r="I9" i="5"/>
  <c r="J6" i="5"/>
  <c r="J9" i="5" l="1"/>
  <c r="J10" i="5"/>
  <c r="K6" i="5"/>
  <c r="K9" i="5" l="1"/>
  <c r="K10" i="5"/>
  <c r="L6" i="5"/>
  <c r="L9" i="5" l="1"/>
  <c r="L10" i="5"/>
  <c r="M6" i="5"/>
  <c r="M9" i="5" l="1"/>
  <c r="M10" i="5"/>
  <c r="N6" i="5"/>
  <c r="N9" i="5" l="1"/>
  <c r="N10" i="5"/>
  <c r="O6" i="5"/>
  <c r="O10" i="5" l="1"/>
  <c r="O9" i="5"/>
  <c r="P6" i="5"/>
  <c r="P9" i="5" l="1"/>
  <c r="P10" i="5"/>
  <c r="Q6" i="5"/>
  <c r="Q9" i="5" l="1"/>
  <c r="Q10" i="5"/>
  <c r="R6" i="5"/>
  <c r="R9" i="5" l="1"/>
  <c r="R10" i="5"/>
  <c r="S6" i="5"/>
  <c r="S9" i="5" l="1"/>
  <c r="S10" i="5"/>
  <c r="T6" i="5"/>
  <c r="T9" i="5" l="1"/>
  <c r="T10" i="5"/>
  <c r="U6" i="5"/>
  <c r="U10" i="5" l="1"/>
  <c r="U9" i="5"/>
  <c r="V6" i="5"/>
  <c r="V9" i="5" l="1"/>
  <c r="V10" i="5"/>
  <c r="W6" i="5"/>
  <c r="W10" i="5" l="1"/>
  <c r="W9" i="5"/>
  <c r="X6" i="5"/>
  <c r="X9" i="5" l="1"/>
  <c r="X10" i="5"/>
  <c r="Y6" i="5"/>
  <c r="Y9" i="5" l="1"/>
  <c r="Y10" i="5"/>
  <c r="Z6" i="5"/>
  <c r="Z9" i="5" l="1"/>
  <c r="Z10" i="5"/>
  <c r="AA6" i="5"/>
  <c r="AA9" i="5" l="1"/>
  <c r="AA10" i="5"/>
  <c r="AB6" i="5"/>
  <c r="AB9" i="5" l="1"/>
  <c r="AB10" i="5"/>
  <c r="AC6" i="5"/>
  <c r="AC9" i="5" l="1"/>
  <c r="AC10" i="5"/>
  <c r="AD6" i="5"/>
  <c r="AD9" i="5" l="1"/>
  <c r="AD10" i="5"/>
  <c r="AE6" i="5"/>
  <c r="AE10" i="5" l="1"/>
  <c r="AE9" i="5"/>
  <c r="AF6" i="5"/>
  <c r="AF9" i="5" l="1"/>
  <c r="AF10" i="5"/>
  <c r="AG6" i="5"/>
  <c r="AG10" i="5" l="1"/>
  <c r="AG9" i="5"/>
  <c r="AH6" i="5"/>
  <c r="AH9" i="5" l="1"/>
  <c r="AH10" i="5"/>
  <c r="AI6" i="5"/>
  <c r="AI9" i="5" l="1"/>
  <c r="AI10" i="5"/>
  <c r="AJ6" i="5"/>
  <c r="AJ9" i="5" l="1"/>
  <c r="AJ10" i="5"/>
  <c r="AK6" i="5"/>
  <c r="AK9" i="5" l="1"/>
  <c r="AK10" i="5"/>
  <c r="AL6" i="5"/>
  <c r="AL9" i="5" l="1"/>
  <c r="AL10" i="5"/>
  <c r="AM6" i="5"/>
  <c r="AM10" i="5" l="1"/>
  <c r="AM9" i="5"/>
  <c r="AN6" i="5"/>
  <c r="AN9" i="5" l="1"/>
  <c r="AN10" i="5"/>
  <c r="AO6" i="5"/>
  <c r="AO9" i="5" l="1"/>
  <c r="AO10" i="5"/>
  <c r="AP6" i="5"/>
  <c r="AP11" i="5" l="1"/>
  <c r="AP9" i="5"/>
  <c r="AP10" i="5"/>
  <c r="AQ6" i="5"/>
  <c r="AQ11" i="5" l="1"/>
  <c r="AQ10" i="5"/>
  <c r="AQ9" i="5"/>
  <c r="AR6" i="5"/>
  <c r="AR11" i="5" l="1"/>
  <c r="AR9" i="5"/>
  <c r="AR10" i="5"/>
  <c r="AS6" i="5"/>
  <c r="AS11" i="5" l="1"/>
  <c r="AS10" i="5"/>
  <c r="AS9" i="5"/>
  <c r="AT6" i="5"/>
  <c r="AT11" i="5" l="1"/>
  <c r="AT9" i="5"/>
  <c r="AT10" i="5"/>
  <c r="AU6" i="5"/>
  <c r="AU11" i="5" l="1"/>
  <c r="AU10" i="5"/>
  <c r="AU9" i="5"/>
  <c r="AV6" i="5"/>
  <c r="AV11" i="5" l="1"/>
  <c r="AV9" i="5"/>
  <c r="AV10" i="5"/>
  <c r="AW6" i="5"/>
  <c r="AW11" i="5" l="1"/>
  <c r="AW9" i="5"/>
  <c r="AW10" i="5"/>
  <c r="AX6" i="5"/>
  <c r="AX11" i="5" l="1"/>
  <c r="AX9" i="5"/>
  <c r="AX10" i="5"/>
  <c r="AY6" i="5"/>
  <c r="AY11" i="5" l="1"/>
  <c r="AY10" i="5"/>
  <c r="AY9" i="5"/>
  <c r="AZ6" i="5"/>
  <c r="AZ11" i="5" l="1"/>
  <c r="AZ9" i="5"/>
  <c r="AZ10" i="5"/>
  <c r="AP8" i="5" l="1"/>
  <c r="AP15" i="5" l="1"/>
  <c r="AP27" i="5" s="1"/>
  <c r="AP28" i="5" s="1"/>
  <c r="AP29" i="5" s="1"/>
  <c r="AP30" i="5" s="1"/>
  <c r="AP6" i="13" s="1"/>
  <c r="AP18" i="13" s="1"/>
  <c r="AP33" i="5"/>
  <c r="AQ8" i="5"/>
  <c r="AQ15" i="5" l="1"/>
  <c r="AQ27" i="5" s="1"/>
  <c r="AQ28" i="5" s="1"/>
  <c r="AQ29" i="5" s="1"/>
  <c r="AQ30" i="5" s="1"/>
  <c r="AQ6" i="13" s="1"/>
  <c r="AQ18" i="13" s="1"/>
  <c r="AQ33" i="5"/>
  <c r="AP19" i="13"/>
  <c r="AP20" i="13"/>
  <c r="AP21" i="13" s="1"/>
  <c r="AR8" i="5"/>
  <c r="AR15" i="5" l="1"/>
  <c r="AR27" i="5" s="1"/>
  <c r="AR28" i="5" s="1"/>
  <c r="AR29" i="5" s="1"/>
  <c r="AR30" i="5" s="1"/>
  <c r="AR6" i="13" s="1"/>
  <c r="AR18" i="13" s="1"/>
  <c r="AR33" i="5"/>
  <c r="AP22" i="13"/>
  <c r="AP23" i="13" s="1"/>
  <c r="AQ19" i="13"/>
  <c r="AQ20" i="13"/>
  <c r="AQ22" i="13" s="1"/>
  <c r="AQ23" i="13" s="1"/>
  <c r="AS8" i="5"/>
  <c r="AS15" i="5" l="1"/>
  <c r="AS27" i="5" s="1"/>
  <c r="AS28" i="5" s="1"/>
  <c r="AS29" i="5" s="1"/>
  <c r="AS30" i="5" s="1"/>
  <c r="AS6" i="13" s="1"/>
  <c r="AS18" i="13" s="1"/>
  <c r="AS33" i="5"/>
  <c r="AP24" i="13"/>
  <c r="AP25" i="13" s="1"/>
  <c r="AQ24" i="13"/>
  <c r="AQ25" i="13" s="1"/>
  <c r="AQ21" i="13"/>
  <c r="AR20" i="13"/>
  <c r="AR21" i="13" s="1"/>
  <c r="AR19" i="13"/>
  <c r="AT8" i="5"/>
  <c r="AT15" i="5" l="1"/>
  <c r="AT27" i="5" s="1"/>
  <c r="AT28" i="5" s="1"/>
  <c r="AT29" i="5" s="1"/>
  <c r="AT30" i="5" s="1"/>
  <c r="AT6" i="13" s="1"/>
  <c r="AT18" i="13" s="1"/>
  <c r="AT33" i="5"/>
  <c r="AR22" i="13"/>
  <c r="AR23" i="13" s="1"/>
  <c r="AQ26" i="13"/>
  <c r="AQ28" i="13" s="1"/>
  <c r="AP26" i="13"/>
  <c r="AP27" i="13" s="1"/>
  <c r="AS20" i="13"/>
  <c r="AS21" i="13" s="1"/>
  <c r="AS19" i="13"/>
  <c r="AU8" i="5"/>
  <c r="AU15" i="5" l="1"/>
  <c r="AU27" i="5" s="1"/>
  <c r="AU28" i="5" s="1"/>
  <c r="AU29" i="5" s="1"/>
  <c r="AU30" i="5" s="1"/>
  <c r="AU6" i="13" s="1"/>
  <c r="AU18" i="13" s="1"/>
  <c r="AU33" i="5"/>
  <c r="AP28" i="13"/>
  <c r="AP29" i="13" s="1"/>
  <c r="AR24" i="13"/>
  <c r="AR25" i="13" s="1"/>
  <c r="AQ27" i="13"/>
  <c r="AS22" i="13"/>
  <c r="AS24" i="13" s="1"/>
  <c r="AS26" i="13" s="1"/>
  <c r="AT20" i="13"/>
  <c r="AT22" i="13" s="1"/>
  <c r="AT24" i="13" s="1"/>
  <c r="AT19" i="13"/>
  <c r="AQ29" i="13"/>
  <c r="AQ30" i="13"/>
  <c r="AV8" i="5"/>
  <c r="AV15" i="5" l="1"/>
  <c r="AV27" i="5" s="1"/>
  <c r="AV28" i="5" s="1"/>
  <c r="AV29" i="5" s="1"/>
  <c r="AV30" i="5" s="1"/>
  <c r="AV6" i="13" s="1"/>
  <c r="AV18" i="13" s="1"/>
  <c r="AV33" i="5"/>
  <c r="AP30" i="13"/>
  <c r="AP32" i="13" s="1"/>
  <c r="AP33" i="13" s="1"/>
  <c r="AS23" i="13"/>
  <c r="AR26" i="13"/>
  <c r="AR28" i="13" s="1"/>
  <c r="AR29" i="13" s="1"/>
  <c r="AS25" i="13"/>
  <c r="AT23" i="13"/>
  <c r="AT21" i="13"/>
  <c r="AU19" i="13"/>
  <c r="AU20" i="13"/>
  <c r="AU21" i="13" s="1"/>
  <c r="AQ31" i="13"/>
  <c r="AQ32" i="13"/>
  <c r="AS28" i="13"/>
  <c r="AS27" i="13"/>
  <c r="AT25" i="13"/>
  <c r="AT26" i="13"/>
  <c r="AW8" i="5"/>
  <c r="AW15" i="5" l="1"/>
  <c r="AW27" i="5" s="1"/>
  <c r="AW28" i="5" s="1"/>
  <c r="AW29" i="5" s="1"/>
  <c r="AW30" i="5" s="1"/>
  <c r="AW6" i="13" s="1"/>
  <c r="AW18" i="13" s="1"/>
  <c r="AW33" i="5"/>
  <c r="AP31" i="13"/>
  <c r="AP34" i="13"/>
  <c r="AP36" i="13" s="1"/>
  <c r="AR27" i="13"/>
  <c r="AR30" i="13"/>
  <c r="AR31" i="13" s="1"/>
  <c r="AV20" i="13"/>
  <c r="AV22" i="13" s="1"/>
  <c r="AV24" i="13" s="1"/>
  <c r="AV19" i="13"/>
  <c r="AU22" i="13"/>
  <c r="AU23" i="13" s="1"/>
  <c r="AS29" i="13"/>
  <c r="AS30" i="13"/>
  <c r="AQ33" i="13"/>
  <c r="AQ34" i="13"/>
  <c r="AT27" i="13"/>
  <c r="AT28" i="13"/>
  <c r="AX8" i="5"/>
  <c r="AX15" i="5" l="1"/>
  <c r="AX27" i="5" s="1"/>
  <c r="AX28" i="5" s="1"/>
  <c r="AX29" i="5" s="1"/>
  <c r="AX30" i="5" s="1"/>
  <c r="AX6" i="13" s="1"/>
  <c r="AX18" i="13" s="1"/>
  <c r="AX33" i="5"/>
  <c r="AP35" i="13"/>
  <c r="AR32" i="13"/>
  <c r="AR34" i="13" s="1"/>
  <c r="AV23" i="13"/>
  <c r="AU24" i="13"/>
  <c r="AU25" i="13" s="1"/>
  <c r="AV21" i="13"/>
  <c r="AW19" i="13"/>
  <c r="AW20" i="13"/>
  <c r="AW21" i="13" s="1"/>
  <c r="AP37" i="13"/>
  <c r="AP38" i="13"/>
  <c r="AT29" i="13"/>
  <c r="AT30" i="13"/>
  <c r="AQ36" i="13"/>
  <c r="AQ35" i="13"/>
  <c r="AS31" i="13"/>
  <c r="AS32" i="13"/>
  <c r="AV25" i="13"/>
  <c r="AV26" i="13"/>
  <c r="AY8" i="5"/>
  <c r="AY15" i="5" l="1"/>
  <c r="AY27" i="5" s="1"/>
  <c r="AY28" i="5" s="1"/>
  <c r="AY29" i="5" s="1"/>
  <c r="AY30" i="5" s="1"/>
  <c r="AY6" i="13" s="1"/>
  <c r="AY33" i="5"/>
  <c r="AR33" i="13"/>
  <c r="AU26" i="13"/>
  <c r="AU27" i="13" s="1"/>
  <c r="AW22" i="13"/>
  <c r="AW24" i="13" s="1"/>
  <c r="AW25" i="13" s="1"/>
  <c r="AX20" i="13"/>
  <c r="AX21" i="13" s="1"/>
  <c r="AX19" i="13"/>
  <c r="AQ37" i="13"/>
  <c r="AQ38" i="13"/>
  <c r="AT32" i="13"/>
  <c r="AT31" i="13"/>
  <c r="AR36" i="13"/>
  <c r="AR35" i="13"/>
  <c r="AS33" i="13"/>
  <c r="AS34" i="13"/>
  <c r="AP40" i="13"/>
  <c r="AP39" i="13"/>
  <c r="AV27" i="13"/>
  <c r="AV28" i="13"/>
  <c r="AZ8" i="5"/>
  <c r="AZ15" i="5" l="1"/>
  <c r="AZ27" i="5" s="1"/>
  <c r="AZ28" i="5" s="1"/>
  <c r="AZ29" i="5" s="1"/>
  <c r="AZ30" i="5" s="1"/>
  <c r="AZ6" i="13" s="1"/>
  <c r="AZ18" i="13" s="1"/>
  <c r="AZ33" i="5"/>
  <c r="AU28" i="13"/>
  <c r="AU30" i="13" s="1"/>
  <c r="AW23" i="13"/>
  <c r="AX22" i="13"/>
  <c r="AX23" i="13" s="1"/>
  <c r="AW26" i="13"/>
  <c r="AW28" i="13" s="1"/>
  <c r="AY18" i="13"/>
  <c r="AV29" i="13"/>
  <c r="AV30" i="13"/>
  <c r="AP42" i="13"/>
  <c r="AP41" i="13"/>
  <c r="AS36" i="13"/>
  <c r="AS35" i="13"/>
  <c r="AT34" i="13"/>
  <c r="AT33" i="13"/>
  <c r="AQ40" i="13"/>
  <c r="AQ39" i="13"/>
  <c r="AR37" i="13"/>
  <c r="AR38" i="13"/>
  <c r="AX24" i="13" l="1"/>
  <c r="AX25" i="13" s="1"/>
  <c r="AU29" i="13"/>
  <c r="AW27" i="13"/>
  <c r="AY19" i="13"/>
  <c r="AY20" i="13"/>
  <c r="AW29" i="13"/>
  <c r="AW30" i="13"/>
  <c r="AQ41" i="13"/>
  <c r="AQ42" i="13"/>
  <c r="AT35" i="13"/>
  <c r="AT36" i="13"/>
  <c r="AP45" i="13"/>
  <c r="AU31" i="13"/>
  <c r="AU32" i="13"/>
  <c r="AP43" i="13"/>
  <c r="AS38" i="13"/>
  <c r="AS37" i="13"/>
  <c r="AV32" i="13"/>
  <c r="AV31" i="13"/>
  <c r="AR39" i="13"/>
  <c r="AR40" i="13"/>
  <c r="AR42" i="13" s="1"/>
  <c r="AZ20" i="13"/>
  <c r="AZ21" i="13" s="1"/>
  <c r="AZ19" i="13"/>
  <c r="AX26" i="13" l="1"/>
  <c r="AX28" i="13" s="1"/>
  <c r="AX29" i="13" s="1"/>
  <c r="AY21" i="13"/>
  <c r="AY22" i="13"/>
  <c r="AQ45" i="13"/>
  <c r="AQ43" i="13"/>
  <c r="AT38" i="13"/>
  <c r="AT37" i="13"/>
  <c r="AW31" i="13"/>
  <c r="AW32" i="13"/>
  <c r="AS39" i="13"/>
  <c r="AS40" i="13"/>
  <c r="AV34" i="13"/>
  <c r="AV33" i="13"/>
  <c r="AU33" i="13"/>
  <c r="AU34" i="13"/>
  <c r="AR41" i="13"/>
  <c r="AZ22" i="13"/>
  <c r="AZ23" i="13" s="1"/>
  <c r="AX30" i="13" l="1"/>
  <c r="AX32" i="13" s="1"/>
  <c r="AX27" i="13"/>
  <c r="AY24" i="13"/>
  <c r="AY23" i="13"/>
  <c r="AS41" i="13"/>
  <c r="AS42" i="13"/>
  <c r="AR45" i="13"/>
  <c r="AR43" i="13"/>
  <c r="AV36" i="13"/>
  <c r="AV35" i="13"/>
  <c r="AT40" i="13"/>
  <c r="AT39" i="13"/>
  <c r="AU36" i="13"/>
  <c r="AU35" i="13"/>
  <c r="AW33" i="13"/>
  <c r="AW34" i="13"/>
  <c r="AZ24" i="13"/>
  <c r="AX31" i="13" l="1"/>
  <c r="AY25" i="13"/>
  <c r="AY26" i="13"/>
  <c r="AW35" i="13"/>
  <c r="AW36" i="13"/>
  <c r="AU37" i="13"/>
  <c r="AU38" i="13"/>
  <c r="AT42" i="13"/>
  <c r="AT41" i="13"/>
  <c r="AX34" i="13"/>
  <c r="AX33" i="13"/>
  <c r="AV37" i="13"/>
  <c r="AV38" i="13"/>
  <c r="AS44" i="13"/>
  <c r="AS43" i="13"/>
  <c r="AZ25" i="13"/>
  <c r="AZ26" i="13"/>
  <c r="AY28" i="13" l="1"/>
  <c r="AY27" i="13"/>
  <c r="AU40" i="13"/>
  <c r="AU39" i="13"/>
  <c r="AT44" i="13"/>
  <c r="AT47" i="13" s="1"/>
  <c r="AW38" i="13"/>
  <c r="AW37" i="13"/>
  <c r="AS45" i="13"/>
  <c r="AS47" i="13"/>
  <c r="AX35" i="13"/>
  <c r="AX36" i="13"/>
  <c r="AV39" i="13"/>
  <c r="AV40" i="13"/>
  <c r="AT43" i="13"/>
  <c r="AZ27" i="13"/>
  <c r="AZ28" i="13"/>
  <c r="G36" i="8"/>
  <c r="G39" i="8" l="1"/>
  <c r="G37" i="8"/>
  <c r="G38" i="8" s="1"/>
  <c r="G41" i="8"/>
  <c r="G42" i="8"/>
  <c r="G40" i="8"/>
  <c r="E31" i="19"/>
  <c r="G43" i="8"/>
  <c r="AY30" i="13"/>
  <c r="AY29" i="13"/>
  <c r="AT45" i="13"/>
  <c r="AV42" i="13"/>
  <c r="AV41" i="13"/>
  <c r="AX38" i="13"/>
  <c r="AX37" i="13"/>
  <c r="AZ29" i="13"/>
  <c r="AZ30" i="13"/>
  <c r="AW39" i="13"/>
  <c r="AW40" i="13"/>
  <c r="AU41" i="13"/>
  <c r="AU42" i="13"/>
  <c r="D21" i="5" l="1"/>
  <c r="AY32" i="13"/>
  <c r="AY31" i="13"/>
  <c r="AU44" i="13"/>
  <c r="AU43" i="13"/>
  <c r="AZ32" i="13"/>
  <c r="AZ31" i="13"/>
  <c r="AW42" i="13"/>
  <c r="AW41" i="13"/>
  <c r="AX40" i="13"/>
  <c r="AX39" i="13"/>
  <c r="AV43" i="13"/>
  <c r="AV44" i="13"/>
  <c r="F36" i="8"/>
  <c r="F39" i="8" l="1"/>
  <c r="F37" i="8"/>
  <c r="F38" i="8" s="1"/>
  <c r="F41" i="8"/>
  <c r="E41" i="8" s="1"/>
  <c r="F40" i="8"/>
  <c r="F42" i="8"/>
  <c r="E42" i="8" s="1"/>
  <c r="D31" i="19"/>
  <c r="F43" i="8"/>
  <c r="AY33" i="13"/>
  <c r="AY34" i="13"/>
  <c r="AZ34" i="13"/>
  <c r="AZ33" i="13"/>
  <c r="AW44" i="13"/>
  <c r="AW43" i="13"/>
  <c r="AX42" i="13"/>
  <c r="AX43" i="13" s="1"/>
  <c r="AX41" i="13"/>
  <c r="AV45" i="13"/>
  <c r="AV46" i="13"/>
  <c r="AU47" i="13"/>
  <c r="AU45" i="13"/>
  <c r="E16" i="6" l="1"/>
  <c r="G25" i="6" s="1"/>
  <c r="K25" i="6" s="1"/>
  <c r="E13" i="6"/>
  <c r="C21" i="5"/>
  <c r="K33" i="19"/>
  <c r="AY36" i="13"/>
  <c r="AY35" i="13"/>
  <c r="E40" i="8"/>
  <c r="E43" i="8"/>
  <c r="AV49" i="13"/>
  <c r="AW46" i="13"/>
  <c r="AW45" i="13"/>
  <c r="AX44" i="13"/>
  <c r="AV47" i="13"/>
  <c r="AZ36" i="13"/>
  <c r="AZ35" i="13"/>
  <c r="E63" i="13" l="1"/>
  <c r="M63" i="13"/>
  <c r="C63" i="13"/>
  <c r="F63" i="13"/>
  <c r="N63" i="13"/>
  <c r="G63" i="13"/>
  <c r="O63" i="13"/>
  <c r="R63" i="13"/>
  <c r="S63" i="13"/>
  <c r="L63" i="13"/>
  <c r="H63" i="13"/>
  <c r="P63" i="13"/>
  <c r="I63" i="13"/>
  <c r="Q63" i="13"/>
  <c r="J63" i="13"/>
  <c r="K63" i="13"/>
  <c r="D63" i="13"/>
  <c r="K70" i="6"/>
  <c r="F39" i="20"/>
  <c r="L25" i="6"/>
  <c r="J25" i="6"/>
  <c r="M25" i="6"/>
  <c r="O25" i="6"/>
  <c r="P25" i="6"/>
  <c r="Q25" i="6"/>
  <c r="N25" i="6"/>
  <c r="E64" i="6"/>
  <c r="E19" i="6"/>
  <c r="G27" i="6" s="1"/>
  <c r="C24" i="19"/>
  <c r="E18" i="6"/>
  <c r="E15" i="6"/>
  <c r="G24" i="6" s="1"/>
  <c r="J24" i="6" s="1"/>
  <c r="J57" i="6" s="1"/>
  <c r="J59" i="6" s="1"/>
  <c r="J60" i="6" s="1"/>
  <c r="E12" i="6"/>
  <c r="AY37" i="13"/>
  <c r="AY38" i="13"/>
  <c r="AW49" i="13"/>
  <c r="AW47" i="13"/>
  <c r="AZ37" i="13"/>
  <c r="AZ38" i="13"/>
  <c r="AX46" i="13"/>
  <c r="AX45" i="13"/>
  <c r="Q70" i="6" l="1"/>
  <c r="L39" i="20"/>
  <c r="P70" i="6"/>
  <c r="K39" i="20"/>
  <c r="O70" i="6"/>
  <c r="J39" i="20"/>
  <c r="M70" i="6"/>
  <c r="H39" i="20"/>
  <c r="J70" i="6"/>
  <c r="E39" i="20"/>
  <c r="L70" i="6"/>
  <c r="G39" i="20"/>
  <c r="N70" i="6"/>
  <c r="I39" i="20"/>
  <c r="K24" i="6"/>
  <c r="K57" i="6" s="1"/>
  <c r="E51" i="6" s="1"/>
  <c r="O24" i="6"/>
  <c r="O57" i="6" s="1"/>
  <c r="L24" i="6"/>
  <c r="L57" i="6" s="1"/>
  <c r="Q24" i="6"/>
  <c r="Q57" i="6" s="1"/>
  <c r="P24" i="6"/>
  <c r="P57" i="6" s="1"/>
  <c r="M24" i="6"/>
  <c r="M57" i="6" s="1"/>
  <c r="N24" i="6"/>
  <c r="N57" i="6" s="1"/>
  <c r="AY40" i="13"/>
  <c r="AY39" i="13"/>
  <c r="K56" i="6"/>
  <c r="AX47" i="13"/>
  <c r="AX49" i="13"/>
  <c r="AZ39" i="13"/>
  <c r="AZ40" i="13"/>
  <c r="AY41" i="13" l="1"/>
  <c r="AY42" i="13"/>
  <c r="K58" i="6"/>
  <c r="K59" i="6" s="1"/>
  <c r="L56" i="6" s="1"/>
  <c r="AZ42" i="13"/>
  <c r="AZ41" i="13"/>
  <c r="AY44" i="13" l="1"/>
  <c r="AY43" i="13"/>
  <c r="L59" i="6"/>
  <c r="M56" i="6" s="1"/>
  <c r="K60" i="6"/>
  <c r="AZ44" i="13"/>
  <c r="AZ43" i="13"/>
  <c r="O57" i="13"/>
  <c r="AY46" i="13" l="1"/>
  <c r="AY45" i="13"/>
  <c r="M58" i="6"/>
  <c r="M59" i="6" s="1"/>
  <c r="L60" i="6"/>
  <c r="P56" i="13"/>
  <c r="AZ45" i="13"/>
  <c r="AZ46" i="13"/>
  <c r="AZ47" i="13" s="1"/>
  <c r="P57" i="13"/>
  <c r="AY48" i="13" l="1"/>
  <c r="AY47" i="13"/>
  <c r="N56" i="6"/>
  <c r="M60" i="6"/>
  <c r="Q56" i="13"/>
  <c r="AZ48" i="13"/>
  <c r="Q57" i="13"/>
  <c r="AY49" i="13" l="1"/>
  <c r="AY51" i="13"/>
  <c r="N58" i="6"/>
  <c r="N59" i="6" s="1"/>
  <c r="O56" i="6" s="1"/>
  <c r="R56" i="13"/>
  <c r="AZ49" i="13"/>
  <c r="AZ51" i="13"/>
  <c r="R57" i="13"/>
  <c r="N60" i="6" l="1"/>
  <c r="O58" i="6"/>
  <c r="O59" i="6" s="1"/>
  <c r="S56" i="13"/>
  <c r="P56" i="6" l="1"/>
  <c r="O60" i="6"/>
  <c r="P58" i="6" l="1"/>
  <c r="P59" i="6" s="1"/>
  <c r="Q56" i="6" l="1"/>
  <c r="Q58" i="6" s="1"/>
  <c r="Q59" i="6" s="1"/>
  <c r="P60" i="6"/>
  <c r="R56" i="6" l="1"/>
  <c r="Q60" i="6"/>
  <c r="R58" i="6" l="1"/>
  <c r="R59" i="6" s="1"/>
  <c r="S56" i="6" s="1"/>
  <c r="R60" i="6" l="1"/>
  <c r="S58" i="6"/>
  <c r="S59" i="6" s="1"/>
  <c r="T56" i="6" s="1"/>
  <c r="S60" i="6" l="1"/>
  <c r="T58" i="6"/>
  <c r="T59" i="6" s="1"/>
  <c r="U56" i="6" l="1"/>
  <c r="U58" i="6" s="1"/>
  <c r="U59" i="6" s="1"/>
  <c r="V56" i="6" s="1"/>
  <c r="V58" i="6" s="1"/>
  <c r="T60" i="6"/>
  <c r="U60" i="6" l="1"/>
  <c r="V59" i="6"/>
  <c r="W56" i="6" l="1"/>
  <c r="W58" i="6" s="1"/>
  <c r="W59" i="6" s="1"/>
  <c r="V60" i="6"/>
  <c r="X56" i="6" l="1"/>
  <c r="X58" i="6" s="1"/>
  <c r="X59" i="6" s="1"/>
  <c r="W60" i="6"/>
  <c r="Y56" i="6" l="1"/>
  <c r="Y58" i="6" s="1"/>
  <c r="Y59" i="6" s="1"/>
  <c r="X60" i="6"/>
  <c r="Z56" i="6" l="1"/>
  <c r="Y60" i="6"/>
  <c r="I25" i="13"/>
  <c r="Z58" i="6" l="1"/>
  <c r="Z59" i="6" s="1"/>
  <c r="AA56" i="6" l="1"/>
  <c r="AA58" i="6" s="1"/>
  <c r="Z60" i="6"/>
  <c r="J25" i="13"/>
  <c r="AA59" i="6" l="1"/>
  <c r="AB56" i="6" s="1"/>
  <c r="AA60" i="6" l="1"/>
  <c r="AB58" i="6"/>
  <c r="AB59" i="6" s="1"/>
  <c r="K25" i="13"/>
  <c r="AC56" i="6" l="1"/>
  <c r="AB60" i="6"/>
  <c r="AC58" i="6" l="1"/>
  <c r="AC59" i="6" s="1"/>
  <c r="AD56" i="6" s="1"/>
  <c r="AD58" i="6" l="1"/>
  <c r="AD59" i="6" s="1"/>
  <c r="AE56" i="6" s="1"/>
  <c r="AC60" i="6"/>
  <c r="AD60" i="6" l="1"/>
  <c r="AE58" i="6"/>
  <c r="AE59" i="6" s="1"/>
  <c r="AF56" i="6" l="1"/>
  <c r="AF58" i="6" s="1"/>
  <c r="AE60" i="6"/>
  <c r="AF59" i="6" l="1"/>
  <c r="AG56" i="6" s="1"/>
  <c r="AG58" i="6" s="1"/>
  <c r="AF60" i="6" l="1"/>
  <c r="AG59" i="6"/>
  <c r="AH56" i="6" s="1"/>
  <c r="AH58" i="6" s="1"/>
  <c r="AG60" i="6" l="1"/>
  <c r="AH59" i="6"/>
  <c r="AI56" i="6" s="1"/>
  <c r="AI58" i="6" s="1"/>
  <c r="AH60" i="6" l="1"/>
  <c r="AI59" i="6"/>
  <c r="AJ56" i="6" s="1"/>
  <c r="AJ58" i="6" s="1"/>
  <c r="AJ59" i="6" l="1"/>
  <c r="AK56" i="6" s="1"/>
  <c r="AK58" i="6" s="1"/>
  <c r="AI60" i="6"/>
  <c r="AK59" i="6" l="1"/>
  <c r="AL56" i="6" s="1"/>
  <c r="AL58" i="6" s="1"/>
  <c r="AJ60" i="6"/>
  <c r="AK60" i="6" l="1"/>
  <c r="AL59" i="6"/>
  <c r="AM56" i="6" s="1"/>
  <c r="AM58" i="6" s="1"/>
  <c r="AM59" i="6" l="1"/>
  <c r="AN56" i="6" s="1"/>
  <c r="AN58" i="6" s="1"/>
  <c r="AN59" i="6" s="1"/>
  <c r="AL60" i="6"/>
  <c r="AM60" i="6" l="1"/>
  <c r="AO56" i="6"/>
  <c r="AO58" i="6" s="1"/>
  <c r="AN60" i="6"/>
  <c r="AO59" i="6" l="1"/>
  <c r="AP56" i="6" s="1"/>
  <c r="AP58" i="6" l="1"/>
  <c r="AP59" i="6" s="1"/>
  <c r="AO60" i="6"/>
  <c r="AQ56" i="6" l="1"/>
  <c r="AQ59" i="6" s="1"/>
  <c r="AR56" i="6" s="1"/>
  <c r="AR59" i="6" s="1"/>
  <c r="AS56" i="6" s="1"/>
  <c r="AP60" i="6"/>
  <c r="AQ60" i="6" l="1"/>
  <c r="AR60" i="6"/>
  <c r="AS59" i="6"/>
  <c r="AT56" i="6" s="1"/>
  <c r="AS60" i="6" l="1"/>
  <c r="AT59" i="6"/>
  <c r="AU56" i="6" s="1"/>
  <c r="AU59" i="6" s="1"/>
  <c r="AU60" i="6" s="1"/>
  <c r="AT60" i="6" l="1"/>
  <c r="AP84" i="6" l="1"/>
  <c r="AI25" i="5" l="1"/>
  <c r="AQ84" i="6" l="1"/>
  <c r="AJ25" i="5" l="1"/>
  <c r="AR84" i="6"/>
  <c r="AK25" i="5" l="1"/>
  <c r="AS84" i="6" l="1"/>
  <c r="AL25" i="5" l="1"/>
  <c r="AU84" i="6" l="1"/>
  <c r="AN25" i="5" l="1"/>
  <c r="AT84" i="6"/>
  <c r="AM25" i="5" l="1"/>
  <c r="G17" i="5" l="1"/>
  <c r="G18" i="5" s="1"/>
  <c r="D17" i="5"/>
  <c r="D18" i="5" s="1"/>
  <c r="J17" i="5"/>
  <c r="J18" i="5" s="1"/>
  <c r="E39" i="8"/>
  <c r="H17" i="5"/>
  <c r="H18" i="5" s="1"/>
  <c r="I17" i="5"/>
  <c r="I18" i="5" s="1"/>
  <c r="F17" i="5"/>
  <c r="F18" i="5" s="1"/>
  <c r="C17" i="5"/>
  <c r="E37" i="8"/>
  <c r="E17" i="5"/>
  <c r="E18" i="5" s="1"/>
  <c r="E17" i="6" l="1"/>
  <c r="G26" i="6" s="1"/>
  <c r="E14" i="6"/>
  <c r="E11" i="6"/>
  <c r="E38" i="8"/>
  <c r="C18" i="5"/>
  <c r="E8" i="6"/>
  <c r="N45" i="6" l="1"/>
  <c r="R45" i="6"/>
  <c r="E21" i="6"/>
  <c r="G22" i="6"/>
  <c r="L45" i="6"/>
  <c r="M45" i="6"/>
  <c r="K45" i="6"/>
  <c r="G23" i="6"/>
  <c r="M23" i="6" s="1"/>
  <c r="K26" i="6"/>
  <c r="O26" i="6"/>
  <c r="M26" i="6"/>
  <c r="Q26" i="6"/>
  <c r="L26" i="6"/>
  <c r="P26" i="6"/>
  <c r="N26" i="6"/>
  <c r="J26" i="6"/>
  <c r="F22" i="5" l="1"/>
  <c r="H17" i="20"/>
  <c r="E27" i="6"/>
  <c r="E25" i="6"/>
  <c r="E63" i="6" s="1"/>
  <c r="E24" i="6"/>
  <c r="E50" i="6" s="1"/>
  <c r="D52" i="17"/>
  <c r="C11" i="13"/>
  <c r="A31" i="19"/>
  <c r="N23" i="6"/>
  <c r="I17" i="20" s="1"/>
  <c r="J23" i="6"/>
  <c r="Q23" i="6"/>
  <c r="L17" i="20" s="1"/>
  <c r="L23" i="6"/>
  <c r="P23" i="6"/>
  <c r="O23" i="6"/>
  <c r="K23" i="6"/>
  <c r="E9" i="6"/>
  <c r="E26" i="6"/>
  <c r="E76" i="6" s="1"/>
  <c r="E23" i="6"/>
  <c r="E36" i="6" s="1"/>
  <c r="D23" i="5"/>
  <c r="K83" i="6"/>
  <c r="Q83" i="6"/>
  <c r="J23" i="5"/>
  <c r="H23" i="5"/>
  <c r="O83" i="6"/>
  <c r="C8" i="13"/>
  <c r="M43" i="6"/>
  <c r="N22" i="6"/>
  <c r="E22" i="6"/>
  <c r="J22" i="6"/>
  <c r="M22" i="6"/>
  <c r="O22" i="6"/>
  <c r="L22" i="6"/>
  <c r="K22" i="6"/>
  <c r="Q22" i="6"/>
  <c r="P22" i="6"/>
  <c r="G23" i="5"/>
  <c r="N83" i="6"/>
  <c r="L83" i="6"/>
  <c r="E23" i="5"/>
  <c r="C23" i="5"/>
  <c r="J83" i="6"/>
  <c r="P83" i="6"/>
  <c r="I23" i="5"/>
  <c r="F23" i="5"/>
  <c r="M83" i="6"/>
  <c r="C25" i="19" l="1"/>
  <c r="H22" i="5"/>
  <c r="J17" i="20"/>
  <c r="E22" i="5"/>
  <c r="G17" i="20"/>
  <c r="I22" i="5"/>
  <c r="K17" i="20"/>
  <c r="D22" i="5"/>
  <c r="F17" i="20"/>
  <c r="M29" i="6"/>
  <c r="C22" i="5"/>
  <c r="E17" i="20"/>
  <c r="E19" i="20" s="1"/>
  <c r="J61" i="13"/>
  <c r="C61" i="13"/>
  <c r="E61" i="13"/>
  <c r="M61" i="13"/>
  <c r="F61" i="13"/>
  <c r="N61" i="13"/>
  <c r="G61" i="13"/>
  <c r="O61" i="13"/>
  <c r="H61" i="13"/>
  <c r="P61" i="13"/>
  <c r="I61" i="13"/>
  <c r="Q61" i="13"/>
  <c r="R61" i="13"/>
  <c r="K61" i="13"/>
  <c r="S61" i="13"/>
  <c r="D61" i="13"/>
  <c r="L61" i="13"/>
  <c r="N43" i="6"/>
  <c r="N29" i="6" s="1"/>
  <c r="G22" i="5"/>
  <c r="Q43" i="6"/>
  <c r="Q29" i="6" s="1"/>
  <c r="J22" i="5"/>
  <c r="C22" i="19"/>
  <c r="A52" i="17"/>
  <c r="J43" i="6"/>
  <c r="E20" i="5"/>
  <c r="O43" i="6"/>
  <c r="O29" i="6" s="1"/>
  <c r="P43" i="6"/>
  <c r="P29" i="6" s="1"/>
  <c r="L43" i="6"/>
  <c r="L29" i="6" s="1"/>
  <c r="K43" i="6"/>
  <c r="K29" i="6" s="1"/>
  <c r="D55" i="13"/>
  <c r="E55" i="13"/>
  <c r="M55" i="13"/>
  <c r="O55" i="13"/>
  <c r="O58" i="13" s="1"/>
  <c r="O59" i="13" s="1"/>
  <c r="H55" i="13"/>
  <c r="P55" i="13"/>
  <c r="S55" i="13"/>
  <c r="S58" i="13" s="1"/>
  <c r="S59" i="13" s="1"/>
  <c r="L55" i="13"/>
  <c r="F55" i="13"/>
  <c r="N55" i="13"/>
  <c r="G55" i="13"/>
  <c r="I55" i="13"/>
  <c r="Q55" i="13"/>
  <c r="Q58" i="13" s="1"/>
  <c r="Q59" i="13" s="1"/>
  <c r="J55" i="13"/>
  <c r="R55" i="13"/>
  <c r="R58" i="13" s="1"/>
  <c r="R59" i="13" s="1"/>
  <c r="K55" i="13"/>
  <c r="C55" i="13"/>
  <c r="O34" i="6"/>
  <c r="H20" i="5"/>
  <c r="M34" i="6"/>
  <c r="F20" i="5"/>
  <c r="J34" i="6"/>
  <c r="C20" i="5"/>
  <c r="E33" i="6"/>
  <c r="P34" i="6"/>
  <c r="I20" i="5"/>
  <c r="G20" i="5"/>
  <c r="N34" i="6"/>
  <c r="E77" i="6"/>
  <c r="J85" i="6"/>
  <c r="Q34" i="6"/>
  <c r="J20" i="5"/>
  <c r="D20" i="5"/>
  <c r="K34" i="6"/>
  <c r="L34" i="6"/>
  <c r="F16" i="20" l="1"/>
  <c r="E20" i="20"/>
  <c r="P58" i="13"/>
  <c r="P59" i="13" s="1"/>
  <c r="J46" i="6"/>
  <c r="D11" i="5" s="1"/>
  <c r="D8" i="5" s="1"/>
  <c r="J29" i="6"/>
  <c r="E37" i="6"/>
  <c r="J86" i="6"/>
  <c r="K82" i="6"/>
  <c r="K84" i="6" s="1"/>
  <c r="E34" i="6"/>
  <c r="J47" i="6" l="1"/>
  <c r="E10" i="20" s="1"/>
  <c r="E23" i="20" s="1"/>
  <c r="K42" i="6"/>
  <c r="K44" i="6" s="1"/>
  <c r="D25" i="5"/>
  <c r="K85" i="6"/>
  <c r="L82" i="6" s="1"/>
  <c r="C14" i="5"/>
  <c r="F18" i="20" l="1"/>
  <c r="F19" i="20" s="1"/>
  <c r="F9" i="20"/>
  <c r="K46" i="6"/>
  <c r="L42" i="6" s="1"/>
  <c r="K86" i="6"/>
  <c r="L84" i="6"/>
  <c r="K47" i="6" l="1"/>
  <c r="F10" i="20" s="1"/>
  <c r="G16" i="20"/>
  <c r="F20" i="20"/>
  <c r="E11" i="5"/>
  <c r="E8" i="5" s="1"/>
  <c r="D14" i="5"/>
  <c r="L44" i="6"/>
  <c r="E25" i="5"/>
  <c r="L85" i="6"/>
  <c r="F23" i="20" l="1"/>
  <c r="G9" i="20"/>
  <c r="G18" i="20"/>
  <c r="G19" i="20" s="1"/>
  <c r="L46" i="6"/>
  <c r="M82" i="6"/>
  <c r="L86" i="6"/>
  <c r="H16" i="20" l="1"/>
  <c r="G20" i="20"/>
  <c r="F11" i="5"/>
  <c r="F8" i="5" s="1"/>
  <c r="L47" i="6"/>
  <c r="G10" i="20" s="1"/>
  <c r="M42" i="6"/>
  <c r="M44" i="6" s="1"/>
  <c r="E14" i="5"/>
  <c r="M84" i="6"/>
  <c r="G23" i="20" l="1"/>
  <c r="H9" i="20"/>
  <c r="H18" i="20"/>
  <c r="H19" i="20" s="1"/>
  <c r="M85" i="6"/>
  <c r="N82" i="6" s="1"/>
  <c r="M46" i="6"/>
  <c r="F25" i="5"/>
  <c r="I16" i="20" l="1"/>
  <c r="H20" i="20"/>
  <c r="M86" i="6"/>
  <c r="N42" i="6"/>
  <c r="G11" i="5"/>
  <c r="M47" i="6"/>
  <c r="H10" i="20" s="1"/>
  <c r="N84" i="6"/>
  <c r="H23" i="20" l="1"/>
  <c r="F14" i="5"/>
  <c r="N85" i="6"/>
  <c r="O82" i="6" s="1"/>
  <c r="G8" i="5"/>
  <c r="N44" i="6"/>
  <c r="G25" i="5"/>
  <c r="I9" i="20" l="1"/>
  <c r="I18" i="20"/>
  <c r="I19" i="20" s="1"/>
  <c r="N86" i="6"/>
  <c r="N46" i="6"/>
  <c r="O84" i="6"/>
  <c r="J16" i="20" l="1"/>
  <c r="I20" i="20"/>
  <c r="G14" i="5"/>
  <c r="O42" i="6"/>
  <c r="H11" i="5"/>
  <c r="N47" i="6"/>
  <c r="I10" i="20" s="1"/>
  <c r="H25" i="5"/>
  <c r="O85" i="6"/>
  <c r="I23" i="20" l="1"/>
  <c r="H8" i="5"/>
  <c r="O44" i="6"/>
  <c r="P82" i="6"/>
  <c r="O86" i="6"/>
  <c r="J18" i="20" l="1"/>
  <c r="J19" i="20" s="1"/>
  <c r="J9" i="20"/>
  <c r="O46" i="6"/>
  <c r="P42" i="6" s="1"/>
  <c r="P84" i="6"/>
  <c r="H14" i="5"/>
  <c r="K16" i="20" l="1"/>
  <c r="J20" i="20"/>
  <c r="I11" i="5"/>
  <c r="I8" i="5" s="1"/>
  <c r="P85" i="6"/>
  <c r="Q82" i="6" s="1"/>
  <c r="O47" i="6"/>
  <c r="J10" i="20" s="1"/>
  <c r="P44" i="6"/>
  <c r="Q84" i="6"/>
  <c r="I25" i="5"/>
  <c r="J23" i="20" l="1"/>
  <c r="K18" i="20"/>
  <c r="K19" i="20" s="1"/>
  <c r="K9" i="20"/>
  <c r="P86" i="6"/>
  <c r="Q85" i="6"/>
  <c r="R82" i="6" s="1"/>
  <c r="P46" i="6"/>
  <c r="J25" i="5"/>
  <c r="R84" i="6"/>
  <c r="L16" i="20" l="1"/>
  <c r="K20" i="20"/>
  <c r="I14" i="5"/>
  <c r="Q86" i="6"/>
  <c r="Q42" i="6"/>
  <c r="J11" i="5"/>
  <c r="P47" i="6"/>
  <c r="K10" i="20" s="1"/>
  <c r="K25" i="5"/>
  <c r="R85" i="6"/>
  <c r="K23" i="20" l="1"/>
  <c r="J14" i="5"/>
  <c r="J8" i="5"/>
  <c r="Q44" i="6"/>
  <c r="S82" i="6"/>
  <c r="R86" i="6"/>
  <c r="L9" i="20" l="1"/>
  <c r="L18" i="20"/>
  <c r="L19" i="20" s="1"/>
  <c r="Q46" i="6"/>
  <c r="R42" i="6" s="1"/>
  <c r="K14" i="5"/>
  <c r="S84" i="6"/>
  <c r="M16" i="20" l="1"/>
  <c r="L20" i="20"/>
  <c r="K11" i="5"/>
  <c r="K8" i="5" s="1"/>
  <c r="S85" i="6"/>
  <c r="T82" i="6" s="1"/>
  <c r="Q47" i="6"/>
  <c r="L10" i="20" s="1"/>
  <c r="R44" i="6"/>
  <c r="L25" i="5"/>
  <c r="T84" i="6"/>
  <c r="L23" i="20" l="1"/>
  <c r="M9" i="20"/>
  <c r="M18" i="20"/>
  <c r="M19" i="20" s="1"/>
  <c r="S86" i="6"/>
  <c r="T85" i="6"/>
  <c r="U82" i="6" s="1"/>
  <c r="R46" i="6"/>
  <c r="U84" i="6"/>
  <c r="M25" i="5"/>
  <c r="N16" i="20" l="1"/>
  <c r="M20" i="20"/>
  <c r="L14" i="5"/>
  <c r="T86" i="6"/>
  <c r="L11" i="5"/>
  <c r="S42" i="6"/>
  <c r="R47" i="6"/>
  <c r="M10" i="20" s="1"/>
  <c r="N25" i="5"/>
  <c r="U85" i="6"/>
  <c r="M23" i="20" l="1"/>
  <c r="M14" i="5"/>
  <c r="L8" i="5"/>
  <c r="S44" i="6"/>
  <c r="V82" i="6"/>
  <c r="U86" i="6"/>
  <c r="N9" i="20" l="1"/>
  <c r="N18" i="20"/>
  <c r="N19" i="20" s="1"/>
  <c r="S46" i="6"/>
  <c r="T42" i="6" s="1"/>
  <c r="N14" i="5"/>
  <c r="V84" i="6"/>
  <c r="O16" i="20" l="1"/>
  <c r="N20" i="20"/>
  <c r="M11" i="5"/>
  <c r="M8" i="5" s="1"/>
  <c r="V85" i="6"/>
  <c r="W82" i="6" s="1"/>
  <c r="S47" i="6"/>
  <c r="N10" i="20" s="1"/>
  <c r="T44" i="6"/>
  <c r="O25" i="5"/>
  <c r="N23" i="20" l="1"/>
  <c r="O18" i="20"/>
  <c r="O19" i="20" s="1"/>
  <c r="O9" i="20"/>
  <c r="V86" i="6"/>
  <c r="O14" i="5" s="1"/>
  <c r="T46" i="6"/>
  <c r="T47" i="6" s="1"/>
  <c r="O10" i="20" s="1"/>
  <c r="W84" i="6"/>
  <c r="P16" i="20" l="1"/>
  <c r="O20" i="20"/>
  <c r="O23" i="20" s="1"/>
  <c r="U42" i="6"/>
  <c r="U44" i="6" s="1"/>
  <c r="W85" i="6"/>
  <c r="X82" i="6" s="1"/>
  <c r="X84" i="6" s="1"/>
  <c r="N11" i="5"/>
  <c r="N8" i="5" s="1"/>
  <c r="P25" i="5"/>
  <c r="P18" i="20" l="1"/>
  <c r="P19" i="20" s="1"/>
  <c r="P9" i="20"/>
  <c r="W86" i="6"/>
  <c r="X85" i="6"/>
  <c r="Y82" i="6" s="1"/>
  <c r="U46" i="6"/>
  <c r="Y84" i="6"/>
  <c r="Q25" i="5"/>
  <c r="Q16" i="20" l="1"/>
  <c r="P20" i="20"/>
  <c r="X86" i="6"/>
  <c r="Q14" i="5" s="1"/>
  <c r="U47" i="6"/>
  <c r="P10" i="20" s="1"/>
  <c r="P14" i="5"/>
  <c r="V42" i="6"/>
  <c r="V44" i="6" s="1"/>
  <c r="O11" i="5"/>
  <c r="O8" i="5" s="1"/>
  <c r="R25" i="5"/>
  <c r="Y85" i="6"/>
  <c r="P23" i="20" l="1"/>
  <c r="Q18" i="20"/>
  <c r="Q19" i="20" s="1"/>
  <c r="Q9" i="20"/>
  <c r="V46" i="6"/>
  <c r="Z82" i="6"/>
  <c r="Y86" i="6"/>
  <c r="R16" i="20" l="1"/>
  <c r="Q20" i="20"/>
  <c r="W42" i="6"/>
  <c r="P11" i="5"/>
  <c r="V47" i="6"/>
  <c r="Q10" i="20" s="1"/>
  <c r="R14" i="5"/>
  <c r="Z84" i="6"/>
  <c r="Q23" i="20" l="1"/>
  <c r="Z85" i="6"/>
  <c r="AA82" i="6" s="1"/>
  <c r="AA84" i="6" s="1"/>
  <c r="P8" i="5"/>
  <c r="W44" i="6"/>
  <c r="S25" i="5"/>
  <c r="R18" i="20" l="1"/>
  <c r="R19" i="20" s="1"/>
  <c r="R9" i="20"/>
  <c r="Z86" i="6"/>
  <c r="S14" i="5" s="1"/>
  <c r="AA85" i="6"/>
  <c r="AB82" i="6" s="1"/>
  <c r="AB84" i="6" s="1"/>
  <c r="T25" i="5"/>
  <c r="W46" i="6"/>
  <c r="W47" i="6" s="1"/>
  <c r="R10" i="20" s="1"/>
  <c r="S16" i="20" l="1"/>
  <c r="R20" i="20"/>
  <c r="R23" i="20" s="1"/>
  <c r="AA86" i="6"/>
  <c r="T14" i="5" s="1"/>
  <c r="AB85" i="6"/>
  <c r="AC82" i="6" s="1"/>
  <c r="AC84" i="6" s="1"/>
  <c r="V25" i="5" s="1"/>
  <c r="U25" i="5"/>
  <c r="Q11" i="5"/>
  <c r="Q8" i="5" s="1"/>
  <c r="X42" i="6"/>
  <c r="X44" i="6" s="1"/>
  <c r="S18" i="20" l="1"/>
  <c r="S19" i="20" s="1"/>
  <c r="S9" i="20"/>
  <c r="AB86" i="6"/>
  <c r="U14" i="5" s="1"/>
  <c r="AC85" i="6"/>
  <c r="AD82" i="6" s="1"/>
  <c r="AD84" i="6" s="1"/>
  <c r="W25" i="5" s="1"/>
  <c r="X46" i="6"/>
  <c r="T16" i="20" l="1"/>
  <c r="S20" i="20"/>
  <c r="AC86" i="6"/>
  <c r="V14" i="5" s="1"/>
  <c r="AD85" i="6"/>
  <c r="AE82" i="6" s="1"/>
  <c r="AE84" i="6" s="1"/>
  <c r="X25" i="5" s="1"/>
  <c r="X47" i="6"/>
  <c r="S10" i="20" s="1"/>
  <c r="R11" i="5"/>
  <c r="R8" i="5" s="1"/>
  <c r="Y42" i="6"/>
  <c r="Y44" i="6" s="1"/>
  <c r="S23" i="20" l="1"/>
  <c r="T9" i="20"/>
  <c r="T18" i="20"/>
  <c r="T19" i="20" s="1"/>
  <c r="AD86" i="6"/>
  <c r="W14" i="5" s="1"/>
  <c r="AE85" i="6"/>
  <c r="AF82" i="6" s="1"/>
  <c r="AF84" i="6" s="1"/>
  <c r="Y25" i="5" s="1"/>
  <c r="Y46" i="6"/>
  <c r="U16" i="20" l="1"/>
  <c r="T20" i="20"/>
  <c r="AE86" i="6"/>
  <c r="X14" i="5" s="1"/>
  <c r="AF85" i="6"/>
  <c r="AG82" i="6" s="1"/>
  <c r="AG84" i="6" s="1"/>
  <c r="Z25" i="5" s="1"/>
  <c r="Y47" i="6"/>
  <c r="T10" i="20" s="1"/>
  <c r="S11" i="5"/>
  <c r="S8" i="5" s="1"/>
  <c r="Z42" i="6"/>
  <c r="Z44" i="6" s="1"/>
  <c r="T23" i="20" l="1"/>
  <c r="U9" i="20"/>
  <c r="U18" i="20"/>
  <c r="U19" i="20" s="1"/>
  <c r="AF86" i="6"/>
  <c r="Y14" i="5" s="1"/>
  <c r="AG85" i="6"/>
  <c r="AH82" i="6" s="1"/>
  <c r="AH84" i="6" s="1"/>
  <c r="AA25" i="5" s="1"/>
  <c r="Z46" i="6"/>
  <c r="V16" i="20" l="1"/>
  <c r="U20" i="20"/>
  <c r="AG86" i="6"/>
  <c r="Z14" i="5" s="1"/>
  <c r="AH85" i="6"/>
  <c r="AI82" i="6" s="1"/>
  <c r="AI84" i="6" s="1"/>
  <c r="AB25" i="5" s="1"/>
  <c r="Z47" i="6"/>
  <c r="U10" i="20" s="1"/>
  <c r="T11" i="5"/>
  <c r="T8" i="5" s="1"/>
  <c r="AA42" i="6"/>
  <c r="AA44" i="6" s="1"/>
  <c r="U23" i="20" l="1"/>
  <c r="V18" i="20"/>
  <c r="V19" i="20" s="1"/>
  <c r="V9" i="20"/>
  <c r="AH86" i="6"/>
  <c r="AA14" i="5" s="1"/>
  <c r="AI85" i="6"/>
  <c r="AJ82" i="6" s="1"/>
  <c r="AJ84" i="6" s="1"/>
  <c r="AC25" i="5" s="1"/>
  <c r="AA46" i="6"/>
  <c r="U11" i="5" s="1"/>
  <c r="W16" i="20" l="1"/>
  <c r="V20" i="20"/>
  <c r="AI86" i="6"/>
  <c r="AB14" i="5" s="1"/>
  <c r="AJ85" i="6"/>
  <c r="AK82" i="6" s="1"/>
  <c r="AK84" i="6" s="1"/>
  <c r="AD25" i="5" s="1"/>
  <c r="AB42" i="6"/>
  <c r="AB44" i="6" s="1"/>
  <c r="AA47" i="6"/>
  <c r="V10" i="20" s="1"/>
  <c r="U8" i="5"/>
  <c r="V23" i="20" l="1"/>
  <c r="W18" i="20"/>
  <c r="W19" i="20" s="1"/>
  <c r="W9" i="20"/>
  <c r="AJ86" i="6"/>
  <c r="AC14" i="5" s="1"/>
  <c r="AK85" i="6"/>
  <c r="AL82" i="6" s="1"/>
  <c r="AL84" i="6" s="1"/>
  <c r="AE25" i="5" s="1"/>
  <c r="AB46" i="6"/>
  <c r="X16" i="20" l="1"/>
  <c r="W20" i="20"/>
  <c r="AK86" i="6"/>
  <c r="AD14" i="5" s="1"/>
  <c r="AL85" i="6"/>
  <c r="AM82" i="6" s="1"/>
  <c r="AM84" i="6" s="1"/>
  <c r="AF25" i="5" s="1"/>
  <c r="AB47" i="6"/>
  <c r="W10" i="20" s="1"/>
  <c r="V11" i="5"/>
  <c r="V8" i="5" s="1"/>
  <c r="AC42" i="6"/>
  <c r="AC44" i="6" s="1"/>
  <c r="W23" i="20" l="1"/>
  <c r="X18" i="20"/>
  <c r="X19" i="20" s="1"/>
  <c r="X9" i="20"/>
  <c r="AL86" i="6"/>
  <c r="AE14" i="5" s="1"/>
  <c r="AM85" i="6"/>
  <c r="AN82" i="6" s="1"/>
  <c r="AN84" i="6" s="1"/>
  <c r="AG25" i="5" s="1"/>
  <c r="AC46" i="6"/>
  <c r="Y16" i="20" l="1"/>
  <c r="X20" i="20"/>
  <c r="AM86" i="6"/>
  <c r="AF14" i="5" s="1"/>
  <c r="AN85" i="6"/>
  <c r="AO82" i="6" s="1"/>
  <c r="AO84" i="6" s="1"/>
  <c r="AH25" i="5" s="1"/>
  <c r="AC47" i="6"/>
  <c r="X10" i="20" s="1"/>
  <c r="AD42" i="6"/>
  <c r="AD44" i="6" s="1"/>
  <c r="W11" i="5"/>
  <c r="W8" i="5" s="1"/>
  <c r="X23" i="20" l="1"/>
  <c r="Y18" i="20"/>
  <c r="Y19" i="20" s="1"/>
  <c r="Y9" i="20"/>
  <c r="AN86" i="6"/>
  <c r="AG14" i="5" s="1"/>
  <c r="AO85" i="6"/>
  <c r="AP82" i="6" s="1"/>
  <c r="AP85" i="6" s="1"/>
  <c r="AQ82" i="6" s="1"/>
  <c r="AD46" i="6"/>
  <c r="AE42" i="6" s="1"/>
  <c r="Z16" i="20" l="1"/>
  <c r="Y20" i="20"/>
  <c r="AO86" i="6"/>
  <c r="AH14" i="5" s="1"/>
  <c r="X11" i="5"/>
  <c r="X8" i="5" s="1"/>
  <c r="AD47" i="6"/>
  <c r="Y10" i="20" s="1"/>
  <c r="AE44" i="6"/>
  <c r="AQ85" i="6"/>
  <c r="AR82" i="6" s="1"/>
  <c r="AP86" i="6"/>
  <c r="Y23" i="20" l="1"/>
  <c r="Z18" i="20"/>
  <c r="Z19" i="20" s="1"/>
  <c r="Z9" i="20"/>
  <c r="AE46" i="6"/>
  <c r="AR85" i="6"/>
  <c r="AS82" i="6" s="1"/>
  <c r="AI14" i="5"/>
  <c r="AQ86" i="6"/>
  <c r="AA16" i="20" l="1"/>
  <c r="Z20" i="20"/>
  <c r="AE47" i="6"/>
  <c r="Z10" i="20" s="1"/>
  <c r="AF42" i="6"/>
  <c r="AF44" i="6" s="1"/>
  <c r="Y11" i="5"/>
  <c r="Y8" i="5" s="1"/>
  <c r="AS85" i="6"/>
  <c r="AT82" i="6" s="1"/>
  <c r="AR86" i="6"/>
  <c r="AJ14" i="5"/>
  <c r="Z23" i="20" l="1"/>
  <c r="AA18" i="20"/>
  <c r="AA19" i="20" s="1"/>
  <c r="AA9" i="20"/>
  <c r="AF46" i="6"/>
  <c r="AS86" i="6"/>
  <c r="AK14" i="5"/>
  <c r="AT85" i="6"/>
  <c r="AU82" i="6" s="1"/>
  <c r="AB16" i="20" l="1"/>
  <c r="AA20" i="20"/>
  <c r="AF47" i="6"/>
  <c r="AA10" i="20" s="1"/>
  <c r="Z11" i="5"/>
  <c r="Z8" i="5" s="1"/>
  <c r="AG42" i="6"/>
  <c r="AG44" i="6" s="1"/>
  <c r="AT86" i="6"/>
  <c r="AU85" i="6"/>
  <c r="AU86" i="6" s="1"/>
  <c r="AL14" i="5"/>
  <c r="AA23" i="20" l="1"/>
  <c r="AB9" i="20"/>
  <c r="AB18" i="20"/>
  <c r="AB19" i="20" s="1"/>
  <c r="AM14" i="5"/>
  <c r="AG46" i="6"/>
  <c r="AH42" i="6" s="1"/>
  <c r="AN14" i="5"/>
  <c r="AC16" i="20" l="1"/>
  <c r="AB20" i="20"/>
  <c r="AA11" i="5"/>
  <c r="AA8" i="5" s="1"/>
  <c r="AG47" i="6"/>
  <c r="AB10" i="20" s="1"/>
  <c r="AH44" i="6"/>
  <c r="AB23" i="20" l="1"/>
  <c r="AC9" i="20"/>
  <c r="AC18" i="20"/>
  <c r="AC19" i="20" s="1"/>
  <c r="AH46" i="6"/>
  <c r="AD16" i="20" l="1"/>
  <c r="AC20" i="20"/>
  <c r="AI42" i="6"/>
  <c r="AI44" i="6" s="1"/>
  <c r="AH47" i="6"/>
  <c r="AC10" i="20" s="1"/>
  <c r="AB11" i="5"/>
  <c r="AB8" i="5" s="1"/>
  <c r="AC23" i="20" l="1"/>
  <c r="AD9" i="20"/>
  <c r="AD18" i="20"/>
  <c r="AD19" i="20" s="1"/>
  <c r="AI46" i="6"/>
  <c r="AE16" i="20" l="1"/>
  <c r="AD20" i="20"/>
  <c r="AC11" i="5"/>
  <c r="AJ42" i="6"/>
  <c r="AI47" i="6"/>
  <c r="AD10" i="20" s="1"/>
  <c r="AD23" i="20" l="1"/>
  <c r="AJ44" i="6"/>
  <c r="AC8" i="5"/>
  <c r="AE18" i="20" l="1"/>
  <c r="AE19" i="20" s="1"/>
  <c r="AE9" i="20"/>
  <c r="AJ46" i="6"/>
  <c r="AF16" i="20" l="1"/>
  <c r="AE20" i="20"/>
  <c r="AD11" i="5"/>
  <c r="AK42" i="6"/>
  <c r="AJ47" i="6"/>
  <c r="AE10" i="20" s="1"/>
  <c r="AE23" i="20" l="1"/>
  <c r="AK44" i="6"/>
  <c r="AD8" i="5"/>
  <c r="AF18" i="20" l="1"/>
  <c r="AF19" i="20" s="1"/>
  <c r="AF9" i="20"/>
  <c r="AK46" i="6"/>
  <c r="AG16" i="20" l="1"/>
  <c r="AF20" i="20"/>
  <c r="AE11" i="5"/>
  <c r="AL42" i="6"/>
  <c r="AK47" i="6"/>
  <c r="AF10" i="20" s="1"/>
  <c r="AF23" i="20" l="1"/>
  <c r="AL44" i="6"/>
  <c r="AE8" i="5"/>
  <c r="AG18" i="20" l="1"/>
  <c r="AG19" i="20" s="1"/>
  <c r="AG9" i="20"/>
  <c r="AL46" i="6"/>
  <c r="AH16" i="20" l="1"/>
  <c r="AG20" i="20"/>
  <c r="AM42" i="6"/>
  <c r="AF11" i="5"/>
  <c r="AL47" i="6"/>
  <c r="AG10" i="20" s="1"/>
  <c r="AG23" i="20" l="1"/>
  <c r="AM44" i="6"/>
  <c r="AF8" i="5"/>
  <c r="AH18" i="20" l="1"/>
  <c r="AH19" i="20" s="1"/>
  <c r="AH20" i="20" s="1"/>
  <c r="AH9" i="20"/>
  <c r="AM46" i="6"/>
  <c r="AG11" i="5" l="1"/>
  <c r="AN42" i="6"/>
  <c r="AM47" i="6"/>
  <c r="AH10" i="20" s="1"/>
  <c r="AH23" i="20" s="1"/>
  <c r="AG8" i="5" l="1"/>
  <c r="AN44" i="6"/>
  <c r="AN46" i="6" l="1"/>
  <c r="AH11" i="5" l="1"/>
  <c r="AO42" i="6"/>
  <c r="AN47" i="6"/>
  <c r="AO44" i="6" l="1"/>
  <c r="AH8" i="5"/>
  <c r="AO46" i="6" l="1"/>
  <c r="AP42" i="6" l="1"/>
  <c r="AI11" i="5"/>
  <c r="AO47" i="6"/>
  <c r="AP44" i="6" l="1"/>
  <c r="AI8" i="5"/>
  <c r="AP46" i="6" l="1"/>
  <c r="AP47" i="6" s="1"/>
  <c r="AJ11" i="5" l="1"/>
  <c r="AJ8" i="5" s="1"/>
  <c r="AQ42" i="6"/>
  <c r="AQ44" i="6"/>
  <c r="AQ46" i="6" l="1"/>
  <c r="AQ47" i="6" l="1"/>
  <c r="AK11" i="5"/>
  <c r="AK8" i="5" s="1"/>
  <c r="AR42" i="6"/>
  <c r="AR44" i="6"/>
  <c r="AR46" i="6" l="1"/>
  <c r="AS42" i="6" l="1"/>
  <c r="AS44" i="6" s="1"/>
  <c r="AL11" i="5"/>
  <c r="AR47" i="6"/>
  <c r="AL8" i="5" l="1"/>
  <c r="AS46" i="6"/>
  <c r="AS47" i="6" l="1"/>
  <c r="AT42" i="6"/>
  <c r="AT44" i="6" s="1"/>
  <c r="AM11" i="5"/>
  <c r="AM8" i="5" l="1"/>
  <c r="AT46" i="6"/>
  <c r="AT47" i="6" l="1"/>
  <c r="AU42" i="6"/>
  <c r="AN11" i="5"/>
  <c r="AU44" i="6" l="1"/>
  <c r="AN8" i="5"/>
  <c r="AU46" i="6" l="1"/>
  <c r="AU47" i="6" l="1"/>
  <c r="AO11" i="5"/>
  <c r="AO8" i="5" l="1"/>
  <c r="AO15" i="5" l="1"/>
  <c r="AO27" i="5" s="1"/>
  <c r="AO28" i="5" s="1"/>
  <c r="AO29" i="5" s="1"/>
  <c r="AO30" i="5" s="1"/>
  <c r="AO6" i="13" s="1"/>
  <c r="AO18" i="13" s="1"/>
  <c r="AO33" i="5"/>
  <c r="AO19" i="13" l="1"/>
  <c r="AO20" i="13"/>
  <c r="AO22" i="13" s="1"/>
  <c r="AO21" i="13" l="1"/>
  <c r="AO24" i="13"/>
  <c r="AO23" i="13"/>
  <c r="AO25" i="13" l="1"/>
  <c r="AO26" i="13"/>
  <c r="AO28" i="13" l="1"/>
  <c r="AO27" i="13"/>
  <c r="AO29" i="13" l="1"/>
  <c r="AO30" i="13"/>
  <c r="AO32" i="13" l="1"/>
  <c r="AO31" i="13"/>
  <c r="AO33" i="13" l="1"/>
  <c r="AO34" i="13"/>
  <c r="AO35" i="13" l="1"/>
  <c r="AO36" i="13"/>
  <c r="AO38" i="13" l="1"/>
  <c r="AO37" i="13"/>
  <c r="AO39" i="13" l="1"/>
  <c r="AO40" i="13"/>
  <c r="AO41" i="13" l="1"/>
  <c r="AO43" i="13"/>
  <c r="J71" i="6" l="1"/>
  <c r="J31" i="6" l="1"/>
  <c r="E31" i="20"/>
  <c r="E40" i="20"/>
  <c r="E41" i="20" s="1"/>
  <c r="E42" i="20" s="1"/>
  <c r="J72" i="6"/>
  <c r="C24" i="5"/>
  <c r="C26" i="5" s="1"/>
  <c r="J73" i="6" l="1"/>
  <c r="K69" i="6"/>
  <c r="K71" i="6" s="1"/>
  <c r="K72" i="6" s="1"/>
  <c r="L69" i="6" s="1"/>
  <c r="F38" i="20"/>
  <c r="F40" i="20" l="1"/>
  <c r="F41" i="20" s="1"/>
  <c r="G38" i="20" s="1"/>
  <c r="F31" i="20"/>
  <c r="K73" i="6"/>
  <c r="K30" i="6" s="1"/>
  <c r="D24" i="5"/>
  <c r="D26" i="5" s="1"/>
  <c r="K31" i="6"/>
  <c r="E32" i="20"/>
  <c r="E45" i="20" s="1"/>
  <c r="J30" i="6"/>
  <c r="C13" i="5"/>
  <c r="C12" i="5" s="1"/>
  <c r="C15" i="5" s="1"/>
  <c r="C27" i="5" s="1"/>
  <c r="C28" i="5" s="1"/>
  <c r="C29" i="5" s="1"/>
  <c r="C30" i="5" s="1"/>
  <c r="L71" i="6"/>
  <c r="F42" i="20" l="1"/>
  <c r="D13" i="5"/>
  <c r="D12" i="5" s="1"/>
  <c r="F32" i="20"/>
  <c r="C6" i="13"/>
  <c r="C31" i="5"/>
  <c r="G31" i="20"/>
  <c r="L31" i="6"/>
  <c r="E24" i="5"/>
  <c r="E26" i="5" s="1"/>
  <c r="G40" i="20"/>
  <c r="G41" i="20" s="1"/>
  <c r="H38" i="20" s="1"/>
  <c r="L72" i="6"/>
  <c r="D15" i="5" l="1"/>
  <c r="D27" i="5" s="1"/>
  <c r="D28" i="5" s="1"/>
  <c r="D29" i="5" s="1"/>
  <c r="D30" i="5" s="1"/>
  <c r="D6" i="13" s="1"/>
  <c r="D19" i="13" s="1"/>
  <c r="D33" i="5"/>
  <c r="F45" i="20"/>
  <c r="G42" i="20"/>
  <c r="C19" i="13"/>
  <c r="M69" i="6"/>
  <c r="L73" i="6"/>
  <c r="D31" i="5" l="1"/>
  <c r="G32" i="20"/>
  <c r="G45" i="20" s="1"/>
  <c r="E13" i="5"/>
  <c r="E12" i="5" s="1"/>
  <c r="L30" i="6"/>
  <c r="M71" i="6"/>
  <c r="E15" i="5" l="1"/>
  <c r="E27" i="5" s="1"/>
  <c r="E28" i="5" s="1"/>
  <c r="E29" i="5" s="1"/>
  <c r="E30" i="5" s="1"/>
  <c r="E6" i="13" s="1"/>
  <c r="E33" i="5"/>
  <c r="M31" i="6"/>
  <c r="H31" i="20"/>
  <c r="F24" i="5"/>
  <c r="F26" i="5" s="1"/>
  <c r="H40" i="20"/>
  <c r="H41" i="20" s="1"/>
  <c r="H42" i="20" s="1"/>
  <c r="M72" i="6"/>
  <c r="E31" i="5" l="1"/>
  <c r="E19" i="13"/>
  <c r="I38" i="20"/>
  <c r="N69" i="6"/>
  <c r="M73" i="6"/>
  <c r="F13" i="5" l="1"/>
  <c r="F12" i="5" s="1"/>
  <c r="M30" i="6"/>
  <c r="H32" i="20"/>
  <c r="H45" i="20" s="1"/>
  <c r="N71" i="6"/>
  <c r="F15" i="5" l="1"/>
  <c r="F27" i="5" s="1"/>
  <c r="F28" i="5" s="1"/>
  <c r="F29" i="5" s="1"/>
  <c r="F30" i="5" s="1"/>
  <c r="F6" i="13" s="1"/>
  <c r="F33" i="5"/>
  <c r="N31" i="6"/>
  <c r="G24" i="5"/>
  <c r="G26" i="5" s="1"/>
  <c r="I31" i="20"/>
  <c r="I40" i="20"/>
  <c r="I41" i="20" s="1"/>
  <c r="I42" i="20" s="1"/>
  <c r="N72" i="6"/>
  <c r="F31" i="5" l="1"/>
  <c r="F18" i="13"/>
  <c r="O69" i="6"/>
  <c r="N73" i="6"/>
  <c r="J38" i="20"/>
  <c r="F19" i="13" l="1"/>
  <c r="F21" i="13"/>
  <c r="N30" i="6"/>
  <c r="G13" i="5"/>
  <c r="G12" i="5" s="1"/>
  <c r="I32" i="20"/>
  <c r="I45" i="20" s="1"/>
  <c r="O71" i="6"/>
  <c r="G15" i="5" l="1"/>
  <c r="G27" i="5" s="1"/>
  <c r="G28" i="5" s="1"/>
  <c r="G29" i="5" s="1"/>
  <c r="G30" i="5" s="1"/>
  <c r="G6" i="13" s="1"/>
  <c r="G33" i="5"/>
  <c r="H24" i="5"/>
  <c r="H26" i="5" s="1"/>
  <c r="O31" i="6"/>
  <c r="J31" i="20"/>
  <c r="J40" i="20"/>
  <c r="J41" i="20" s="1"/>
  <c r="J42" i="20" s="1"/>
  <c r="O72" i="6"/>
  <c r="G31" i="5" l="1"/>
  <c r="G18" i="13"/>
  <c r="P69" i="6"/>
  <c r="O73" i="6"/>
  <c r="K38" i="20"/>
  <c r="G21" i="13" l="1"/>
  <c r="G19" i="13"/>
  <c r="J32" i="20"/>
  <c r="J45" i="20" s="1"/>
  <c r="H13" i="5"/>
  <c r="H12" i="5" s="1"/>
  <c r="O30" i="6"/>
  <c r="P71" i="6"/>
  <c r="P72" i="6" s="1"/>
  <c r="H15" i="5" l="1"/>
  <c r="H27" i="5" s="1"/>
  <c r="H28" i="5" s="1"/>
  <c r="H29" i="5" s="1"/>
  <c r="H30" i="5" s="1"/>
  <c r="H6" i="13" s="1"/>
  <c r="H33" i="5"/>
  <c r="Q69" i="6"/>
  <c r="Q71" i="6" s="1"/>
  <c r="Q72" i="6" s="1"/>
  <c r="P73" i="6"/>
  <c r="K32" i="20" s="1"/>
  <c r="K31" i="20"/>
  <c r="K40" i="20"/>
  <c r="K41" i="20" s="1"/>
  <c r="K42" i="20" s="1"/>
  <c r="P31" i="6"/>
  <c r="I24" i="5"/>
  <c r="I26" i="5" s="1"/>
  <c r="H31" i="5" l="1"/>
  <c r="I13" i="5"/>
  <c r="I12" i="5" s="1"/>
  <c r="P30" i="6"/>
  <c r="H18" i="13"/>
  <c r="R69" i="6"/>
  <c r="Q73" i="6"/>
  <c r="J24" i="5"/>
  <c r="J26" i="5" s="1"/>
  <c r="Q31" i="6"/>
  <c r="L40" i="20"/>
  <c r="L31" i="20"/>
  <c r="L38" i="20"/>
  <c r="K45" i="20"/>
  <c r="I15" i="5" l="1"/>
  <c r="I27" i="5" s="1"/>
  <c r="I28" i="5" s="1"/>
  <c r="I29" i="5" s="1"/>
  <c r="I30" i="5" s="1"/>
  <c r="I31" i="5" s="1"/>
  <c r="I33" i="5"/>
  <c r="H21" i="13"/>
  <c r="H19" i="13"/>
  <c r="L32" i="20"/>
  <c r="Q30" i="6"/>
  <c r="J13" i="5"/>
  <c r="J12" i="5" s="1"/>
  <c r="L41" i="20"/>
  <c r="M38" i="20" s="1"/>
  <c r="R71" i="6"/>
  <c r="I6" i="13" l="1"/>
  <c r="I18" i="13" s="1"/>
  <c r="J15" i="5"/>
  <c r="J27" i="5" s="1"/>
  <c r="J28" i="5" s="1"/>
  <c r="J29" i="5" s="1"/>
  <c r="J30" i="5" s="1"/>
  <c r="J31" i="5" s="1"/>
  <c r="J33" i="5"/>
  <c r="L42" i="20"/>
  <c r="L45" i="20" s="1"/>
  <c r="R31" i="6"/>
  <c r="M31" i="20"/>
  <c r="M40" i="20"/>
  <c r="M41" i="20" s="1"/>
  <c r="N38" i="20" s="1"/>
  <c r="K24" i="5"/>
  <c r="K26" i="5" s="1"/>
  <c r="R72" i="6"/>
  <c r="J6" i="13" l="1"/>
  <c r="J18" i="13" s="1"/>
  <c r="M42" i="20"/>
  <c r="I19" i="13"/>
  <c r="I20" i="13"/>
  <c r="S69" i="6"/>
  <c r="R73" i="6"/>
  <c r="J19" i="13" l="1"/>
  <c r="J20" i="13"/>
  <c r="J23" i="13" s="1"/>
  <c r="I21" i="13"/>
  <c r="I23" i="13"/>
  <c r="S71" i="6"/>
  <c r="M32" i="20"/>
  <c r="M45" i="20" s="1"/>
  <c r="R30" i="6"/>
  <c r="K13" i="5"/>
  <c r="K12" i="5" s="1"/>
  <c r="J21" i="13" l="1"/>
  <c r="K15" i="5"/>
  <c r="K27" i="5" s="1"/>
  <c r="K28" i="5" s="1"/>
  <c r="K29" i="5" s="1"/>
  <c r="K30" i="5" s="1"/>
  <c r="K31" i="5" s="1"/>
  <c r="K33" i="5"/>
  <c r="N31" i="20"/>
  <c r="N40" i="20"/>
  <c r="N41" i="20" s="1"/>
  <c r="N42" i="20" s="1"/>
  <c r="L24" i="5"/>
  <c r="L26" i="5" s="1"/>
  <c r="S31" i="6"/>
  <c r="S72" i="6"/>
  <c r="K6" i="13" l="1"/>
  <c r="K18" i="13" s="1"/>
  <c r="T69" i="6"/>
  <c r="S73" i="6"/>
  <c r="O38" i="20"/>
  <c r="K19" i="13" l="1"/>
  <c r="K20" i="13"/>
  <c r="K21" i="13" s="1"/>
  <c r="N32" i="20"/>
  <c r="N45" i="20" s="1"/>
  <c r="L13" i="5"/>
  <c r="L12" i="5" s="1"/>
  <c r="S30" i="6"/>
  <c r="T71" i="6"/>
  <c r="K23" i="13" l="1"/>
  <c r="L15" i="5"/>
  <c r="L27" i="5" s="1"/>
  <c r="L28" i="5" s="1"/>
  <c r="L29" i="5" s="1"/>
  <c r="L30" i="5" s="1"/>
  <c r="L6" i="13" s="1"/>
  <c r="L18" i="13" s="1"/>
  <c r="L33" i="5"/>
  <c r="O40" i="20"/>
  <c r="O41" i="20" s="1"/>
  <c r="O42" i="20" s="1"/>
  <c r="M24" i="5"/>
  <c r="M26" i="5" s="1"/>
  <c r="O31" i="20"/>
  <c r="T31" i="6"/>
  <c r="T72" i="6"/>
  <c r="L31" i="5" l="1"/>
  <c r="U69" i="6"/>
  <c r="T73" i="6"/>
  <c r="P38" i="20"/>
  <c r="L19" i="13"/>
  <c r="L20" i="13"/>
  <c r="L22" i="13" l="1"/>
  <c r="L21" i="13"/>
  <c r="T30" i="6"/>
  <c r="O32" i="20"/>
  <c r="O45" i="20" s="1"/>
  <c r="M13" i="5"/>
  <c r="M12" i="5" s="1"/>
  <c r="U71" i="6"/>
  <c r="M15" i="5" l="1"/>
  <c r="M27" i="5" s="1"/>
  <c r="M28" i="5" s="1"/>
  <c r="M29" i="5" s="1"/>
  <c r="M30" i="5" s="1"/>
  <c r="M31" i="5" s="1"/>
  <c r="M33" i="5"/>
  <c r="U31" i="6"/>
  <c r="N24" i="5"/>
  <c r="N26" i="5" s="1"/>
  <c r="P40" i="20"/>
  <c r="P41" i="20" s="1"/>
  <c r="P42" i="20" s="1"/>
  <c r="P31" i="20"/>
  <c r="U72" i="6"/>
  <c r="L23" i="13"/>
  <c r="L25" i="13"/>
  <c r="M6" i="13" l="1"/>
  <c r="M18" i="13" s="1"/>
  <c r="V69" i="6"/>
  <c r="U73" i="6"/>
  <c r="Q38" i="20"/>
  <c r="M20" i="13" l="1"/>
  <c r="M21" i="13" s="1"/>
  <c r="M19" i="13"/>
  <c r="P32" i="20"/>
  <c r="P45" i="20" s="1"/>
  <c r="U30" i="6"/>
  <c r="N13" i="5"/>
  <c r="N12" i="5" s="1"/>
  <c r="V71" i="6"/>
  <c r="M22" i="13" l="1"/>
  <c r="M25" i="13" s="1"/>
  <c r="N15" i="5"/>
  <c r="N27" i="5" s="1"/>
  <c r="N28" i="5" s="1"/>
  <c r="N29" i="5" s="1"/>
  <c r="N30" i="5" s="1"/>
  <c r="N6" i="13" s="1"/>
  <c r="N18" i="13" s="1"/>
  <c r="N33" i="5"/>
  <c r="Q31" i="20"/>
  <c r="V31" i="6"/>
  <c r="O24" i="5"/>
  <c r="O26" i="5" s="1"/>
  <c r="Q40" i="20"/>
  <c r="Q41" i="20" s="1"/>
  <c r="Q42" i="20" s="1"/>
  <c r="V72" i="6"/>
  <c r="M23" i="13" l="1"/>
  <c r="N31" i="5"/>
  <c r="R38" i="20"/>
  <c r="N19" i="13"/>
  <c r="N20" i="13"/>
  <c r="W69" i="6"/>
  <c r="V73" i="6"/>
  <c r="N21" i="13" l="1"/>
  <c r="N22" i="13"/>
  <c r="V30" i="6"/>
  <c r="Q32" i="20"/>
  <c r="Q45" i="20" s="1"/>
  <c r="O13" i="5"/>
  <c r="O12" i="5" s="1"/>
  <c r="W71" i="6"/>
  <c r="O15" i="5" l="1"/>
  <c r="O27" i="5" s="1"/>
  <c r="O28" i="5" s="1"/>
  <c r="O29" i="5" s="1"/>
  <c r="O30" i="5" s="1"/>
  <c r="O31" i="5" s="1"/>
  <c r="O33" i="5"/>
  <c r="R40" i="20"/>
  <c r="R41" i="20" s="1"/>
  <c r="R42" i="20" s="1"/>
  <c r="W31" i="6"/>
  <c r="P24" i="5"/>
  <c r="P26" i="5" s="1"/>
  <c r="R31" i="20"/>
  <c r="W72" i="6"/>
  <c r="N23" i="13"/>
  <c r="N25" i="13"/>
  <c r="O6" i="13" l="1"/>
  <c r="O18" i="13" s="1"/>
  <c r="X69" i="6"/>
  <c r="W73" i="6"/>
  <c r="S38" i="20"/>
  <c r="O19" i="13" l="1"/>
  <c r="O20" i="13"/>
  <c r="O22" i="13" s="1"/>
  <c r="R32" i="20"/>
  <c r="R45" i="20" s="1"/>
  <c r="W30" i="6"/>
  <c r="P13" i="5"/>
  <c r="P12" i="5" s="1"/>
  <c r="X71" i="6"/>
  <c r="O21" i="13" l="1"/>
  <c r="P15" i="5"/>
  <c r="P27" i="5" s="1"/>
  <c r="P28" i="5" s="1"/>
  <c r="P29" i="5" s="1"/>
  <c r="P30" i="5" s="1"/>
  <c r="P6" i="13" s="1"/>
  <c r="P18" i="13" s="1"/>
  <c r="P33" i="5"/>
  <c r="O23" i="13"/>
  <c r="O24" i="13"/>
  <c r="S31" i="20"/>
  <c r="X31" i="6"/>
  <c r="Q24" i="5"/>
  <c r="Q26" i="5" s="1"/>
  <c r="S40" i="20"/>
  <c r="S41" i="20" s="1"/>
  <c r="S42" i="20" s="1"/>
  <c r="X72" i="6"/>
  <c r="P31" i="5" l="1"/>
  <c r="T38" i="20"/>
  <c r="O27" i="13"/>
  <c r="O25" i="13"/>
  <c r="Y69" i="6"/>
  <c r="X73" i="6"/>
  <c r="P19" i="13"/>
  <c r="P20" i="13"/>
  <c r="X30" i="6" l="1"/>
  <c r="S32" i="20"/>
  <c r="S45" i="20" s="1"/>
  <c r="Q13" i="5"/>
  <c r="Q12" i="5" s="1"/>
  <c r="P21" i="13"/>
  <c r="P22" i="13"/>
  <c r="Y71" i="6"/>
  <c r="Q15" i="5" l="1"/>
  <c r="Q27" i="5" s="1"/>
  <c r="Q28" i="5" s="1"/>
  <c r="Q29" i="5" s="1"/>
  <c r="Q30" i="5" s="1"/>
  <c r="Q6" i="13" s="1"/>
  <c r="Q18" i="13" s="1"/>
  <c r="Q33" i="5"/>
  <c r="R24" i="5"/>
  <c r="R26" i="5" s="1"/>
  <c r="T40" i="20"/>
  <c r="T41" i="20" s="1"/>
  <c r="T42" i="20" s="1"/>
  <c r="T31" i="20"/>
  <c r="Y31" i="6"/>
  <c r="P23" i="13"/>
  <c r="P24" i="13"/>
  <c r="Y72" i="6"/>
  <c r="Q31" i="5" l="1"/>
  <c r="P25" i="13"/>
  <c r="P27" i="13"/>
  <c r="U38" i="20"/>
  <c r="Z69" i="6"/>
  <c r="Y73" i="6"/>
  <c r="Q20" i="13"/>
  <c r="Q19" i="13"/>
  <c r="Q21" i="13" l="1"/>
  <c r="Q22" i="13"/>
  <c r="Y30" i="6"/>
  <c r="T32" i="20"/>
  <c r="T45" i="20" s="1"/>
  <c r="R13" i="5"/>
  <c r="R12" i="5" s="1"/>
  <c r="Z71" i="6"/>
  <c r="R15" i="5" l="1"/>
  <c r="R27" i="5" s="1"/>
  <c r="R28" i="5" s="1"/>
  <c r="R29" i="5" s="1"/>
  <c r="R30" i="5" s="1"/>
  <c r="R31" i="5" s="1"/>
  <c r="R33" i="5"/>
  <c r="S24" i="5"/>
  <c r="S26" i="5" s="1"/>
  <c r="Z31" i="6"/>
  <c r="U40" i="20"/>
  <c r="U41" i="20" s="1"/>
  <c r="U42" i="20" s="1"/>
  <c r="U31" i="20"/>
  <c r="Z72" i="6"/>
  <c r="Q24" i="13"/>
  <c r="Q23" i="13"/>
  <c r="R6" i="13" l="1"/>
  <c r="R18" i="13" s="1"/>
  <c r="V38" i="20"/>
  <c r="Q25" i="13"/>
  <c r="Q27" i="13"/>
  <c r="AA69" i="6"/>
  <c r="Z73" i="6"/>
  <c r="R20" i="13" l="1"/>
  <c r="R22" i="13" s="1"/>
  <c r="R19" i="13"/>
  <c r="U32" i="20"/>
  <c r="U45" i="20" s="1"/>
  <c r="Z30" i="6"/>
  <c r="S13" i="5"/>
  <c r="S12" i="5" s="1"/>
  <c r="AA71" i="6"/>
  <c r="AA72" i="6" s="1"/>
  <c r="R21" i="13" l="1"/>
  <c r="S15" i="5"/>
  <c r="S27" i="5" s="1"/>
  <c r="S28" i="5" s="1"/>
  <c r="S29" i="5" s="1"/>
  <c r="S30" i="5" s="1"/>
  <c r="S31" i="5" s="1"/>
  <c r="S33" i="5"/>
  <c r="AB69" i="6"/>
  <c r="AB71" i="6" s="1"/>
  <c r="AA73" i="6"/>
  <c r="T13" i="5" s="1"/>
  <c r="T12" i="5" s="1"/>
  <c r="R23" i="13"/>
  <c r="R24" i="13"/>
  <c r="V31" i="20"/>
  <c r="V40" i="20"/>
  <c r="V41" i="20" s="1"/>
  <c r="V42" i="20" s="1"/>
  <c r="AA31" i="6"/>
  <c r="T24" i="5"/>
  <c r="T26" i="5" s="1"/>
  <c r="S6" i="13" l="1"/>
  <c r="S18" i="13" s="1"/>
  <c r="T15" i="5"/>
  <c r="T27" i="5" s="1"/>
  <c r="T28" i="5" s="1"/>
  <c r="T29" i="5" s="1"/>
  <c r="T30" i="5" s="1"/>
  <c r="T33" i="5"/>
  <c r="AA30" i="6"/>
  <c r="V32" i="20"/>
  <c r="V45" i="20" s="1"/>
  <c r="W38" i="20"/>
  <c r="R25" i="13"/>
  <c r="R26" i="13"/>
  <c r="W40" i="20"/>
  <c r="W31" i="20"/>
  <c r="AB31" i="6"/>
  <c r="U24" i="5"/>
  <c r="U26" i="5" s="1"/>
  <c r="AB72" i="6"/>
  <c r="S19" i="13" l="1"/>
  <c r="S20" i="13"/>
  <c r="S21" i="13" s="1"/>
  <c r="AC69" i="6"/>
  <c r="AB73" i="6"/>
  <c r="R27" i="13"/>
  <c r="R29" i="13"/>
  <c r="T31" i="5"/>
  <c r="T6" i="13"/>
  <c r="T18" i="13" s="1"/>
  <c r="W41" i="20"/>
  <c r="X38" i="20" s="1"/>
  <c r="S22" i="13" l="1"/>
  <c r="S23" i="13" s="1"/>
  <c r="W42" i="20"/>
  <c r="T20" i="13"/>
  <c r="T19" i="13"/>
  <c r="U13" i="5"/>
  <c r="U12" i="5" s="1"/>
  <c r="W32" i="20"/>
  <c r="AB30" i="6"/>
  <c r="AC71" i="6"/>
  <c r="S24" i="13" l="1"/>
  <c r="S25" i="13" s="1"/>
  <c r="U15" i="5"/>
  <c r="U27" i="5" s="1"/>
  <c r="U28" i="5" s="1"/>
  <c r="U29" i="5" s="1"/>
  <c r="U30" i="5" s="1"/>
  <c r="U31" i="5" s="1"/>
  <c r="U33" i="5"/>
  <c r="T21" i="13"/>
  <c r="T22" i="13"/>
  <c r="AC31" i="6"/>
  <c r="X31" i="20"/>
  <c r="V24" i="5"/>
  <c r="V26" i="5" s="1"/>
  <c r="X40" i="20"/>
  <c r="X41" i="20" s="1"/>
  <c r="X42" i="20" s="1"/>
  <c r="AC72" i="6"/>
  <c r="W45" i="20"/>
  <c r="S26" i="13" l="1"/>
  <c r="S29" i="13" s="1"/>
  <c r="U6" i="13"/>
  <c r="U18" i="13" s="1"/>
  <c r="AD69" i="6"/>
  <c r="AC73" i="6"/>
  <c r="Y38" i="20"/>
  <c r="T24" i="13"/>
  <c r="T23" i="13"/>
  <c r="U19" i="13" l="1"/>
  <c r="S27" i="13"/>
  <c r="U20" i="13"/>
  <c r="U22" i="13" s="1"/>
  <c r="X32" i="20"/>
  <c r="X45" i="20" s="1"/>
  <c r="AC30" i="6"/>
  <c r="V13" i="5"/>
  <c r="V12" i="5" s="1"/>
  <c r="T26" i="13"/>
  <c r="T25" i="13"/>
  <c r="AD71" i="6"/>
  <c r="AD72" i="6" s="1"/>
  <c r="U21" i="13" l="1"/>
  <c r="V15" i="5"/>
  <c r="V27" i="5" s="1"/>
  <c r="V28" i="5" s="1"/>
  <c r="V29" i="5" s="1"/>
  <c r="V30" i="5" s="1"/>
  <c r="V6" i="13" s="1"/>
  <c r="V18" i="13" s="1"/>
  <c r="V33" i="5"/>
  <c r="AE69" i="6"/>
  <c r="AD73" i="6"/>
  <c r="AD31" i="6"/>
  <c r="W24" i="5"/>
  <c r="W26" i="5" s="1"/>
  <c r="Y40" i="20"/>
  <c r="Y41" i="20" s="1"/>
  <c r="Y42" i="20" s="1"/>
  <c r="Y31" i="20"/>
  <c r="T29" i="13"/>
  <c r="T27" i="13"/>
  <c r="U23" i="13"/>
  <c r="U24" i="13"/>
  <c r="V31" i="5" l="1"/>
  <c r="V20" i="13"/>
  <c r="V19" i="13"/>
  <c r="AD30" i="6"/>
  <c r="Y32" i="20"/>
  <c r="W13" i="5"/>
  <c r="W12" i="5" s="1"/>
  <c r="Z38" i="20"/>
  <c r="U25" i="13"/>
  <c r="U26" i="13"/>
  <c r="AE71" i="6"/>
  <c r="W15" i="5" l="1"/>
  <c r="W27" i="5" s="1"/>
  <c r="W28" i="5" s="1"/>
  <c r="W29" i="5" s="1"/>
  <c r="W30" i="5" s="1"/>
  <c r="W31" i="5" s="1"/>
  <c r="W33" i="5"/>
  <c r="Y45" i="20"/>
  <c r="Z40" i="20"/>
  <c r="Z41" i="20" s="1"/>
  <c r="Z42" i="20" s="1"/>
  <c r="X24" i="5"/>
  <c r="X26" i="5" s="1"/>
  <c r="AE31" i="6"/>
  <c r="Z31" i="20"/>
  <c r="AE72" i="6"/>
  <c r="U27" i="13"/>
  <c r="U28" i="13"/>
  <c r="V21" i="13"/>
  <c r="V22" i="13"/>
  <c r="W6" i="13" l="1"/>
  <c r="W18" i="13" s="1"/>
  <c r="AA38" i="20"/>
  <c r="V23" i="13"/>
  <c r="V24" i="13"/>
  <c r="U29" i="13"/>
  <c r="U31" i="13"/>
  <c r="AF69" i="6"/>
  <c r="AE73" i="6"/>
  <c r="W19" i="13" l="1"/>
  <c r="W20" i="13"/>
  <c r="W22" i="13" s="1"/>
  <c r="AF71" i="6"/>
  <c r="AF72" i="6" s="1"/>
  <c r="AG69" i="6" s="1"/>
  <c r="V26" i="13"/>
  <c r="V25" i="13"/>
  <c r="Z32" i="20"/>
  <c r="Z45" i="20" s="1"/>
  <c r="AE30" i="6"/>
  <c r="X13" i="5"/>
  <c r="X12" i="5" s="1"/>
  <c r="W21" i="13" l="1"/>
  <c r="X15" i="5"/>
  <c r="X27" i="5" s="1"/>
  <c r="X28" i="5" s="1"/>
  <c r="X29" i="5" s="1"/>
  <c r="X30" i="5" s="1"/>
  <c r="X6" i="13" s="1"/>
  <c r="X18" i="13" s="1"/>
  <c r="X33" i="5"/>
  <c r="AF73" i="6"/>
  <c r="AA32" i="20" s="1"/>
  <c r="AG71" i="6"/>
  <c r="V28" i="13"/>
  <c r="V27" i="13"/>
  <c r="W24" i="13"/>
  <c r="W23" i="13"/>
  <c r="Y24" i="5"/>
  <c r="Y26" i="5" s="1"/>
  <c r="AF31" i="6"/>
  <c r="AA31" i="20"/>
  <c r="AA40" i="20"/>
  <c r="AA41" i="20" s="1"/>
  <c r="AA42" i="20" s="1"/>
  <c r="X31" i="5" l="1"/>
  <c r="Y13" i="5"/>
  <c r="Y12" i="5" s="1"/>
  <c r="AF30" i="6"/>
  <c r="V29" i="13"/>
  <c r="V31" i="13"/>
  <c r="AG31" i="6"/>
  <c r="AB40" i="20"/>
  <c r="AB31" i="20"/>
  <c r="Z24" i="5"/>
  <c r="Z26" i="5" s="1"/>
  <c r="AB38" i="20"/>
  <c r="AA45" i="20"/>
  <c r="X19" i="13"/>
  <c r="X20" i="13"/>
  <c r="W25" i="13"/>
  <c r="W26" i="13"/>
  <c r="AG72" i="6"/>
  <c r="Y15" i="5" l="1"/>
  <c r="Y27" i="5" s="1"/>
  <c r="Y28" i="5" s="1"/>
  <c r="Y29" i="5" s="1"/>
  <c r="Y30" i="5" s="1"/>
  <c r="Y6" i="13" s="1"/>
  <c r="Y18" i="13" s="1"/>
  <c r="Y33" i="5"/>
  <c r="AB41" i="20"/>
  <c r="AC38" i="20" s="1"/>
  <c r="X21" i="13"/>
  <c r="X22" i="13"/>
  <c r="AH69" i="6"/>
  <c r="AG73" i="6"/>
  <c r="W28" i="13"/>
  <c r="W27" i="13"/>
  <c r="Y31" i="5" l="1"/>
  <c r="AB42" i="20"/>
  <c r="Y19" i="13"/>
  <c r="Y20" i="13"/>
  <c r="AH71" i="6"/>
  <c r="X24" i="13"/>
  <c r="X23" i="13"/>
  <c r="W31" i="13"/>
  <c r="W29" i="13"/>
  <c r="AB32" i="20"/>
  <c r="AG30" i="6"/>
  <c r="Z13" i="5"/>
  <c r="Z12" i="5" s="1"/>
  <c r="Z15" i="5" l="1"/>
  <c r="Z27" i="5" s="1"/>
  <c r="Z28" i="5" s="1"/>
  <c r="Z29" i="5" s="1"/>
  <c r="Z30" i="5" s="1"/>
  <c r="Z6" i="13" s="1"/>
  <c r="Z18" i="13" s="1"/>
  <c r="Z33" i="5"/>
  <c r="AB45" i="20"/>
  <c r="AC31" i="20"/>
  <c r="AC40" i="20"/>
  <c r="AC41" i="20" s="1"/>
  <c r="AC42" i="20" s="1"/>
  <c r="AA24" i="5"/>
  <c r="AA26" i="5" s="1"/>
  <c r="AH31" i="6"/>
  <c r="X26" i="13"/>
  <c r="X25" i="13"/>
  <c r="AH72" i="6"/>
  <c r="Y21" i="13"/>
  <c r="Y22" i="13"/>
  <c r="Z31" i="5" l="1"/>
  <c r="X28" i="13"/>
  <c r="X27" i="13"/>
  <c r="Z19" i="13"/>
  <c r="Z20" i="13"/>
  <c r="Y24" i="13"/>
  <c r="Y23" i="13"/>
  <c r="AD38" i="20"/>
  <c r="AI69" i="6"/>
  <c r="AH73" i="6"/>
  <c r="Y25" i="13" l="1"/>
  <c r="Y26" i="13"/>
  <c r="AC32" i="20"/>
  <c r="AC45" i="20" s="1"/>
  <c r="AH30" i="6"/>
  <c r="AA13" i="5"/>
  <c r="AA12" i="5" s="1"/>
  <c r="AI71" i="6"/>
  <c r="AI72" i="6" s="1"/>
  <c r="AJ69" i="6" s="1"/>
  <c r="Z21" i="13"/>
  <c r="Z22" i="13"/>
  <c r="X30" i="13"/>
  <c r="X29" i="13"/>
  <c r="AA15" i="5" l="1"/>
  <c r="AA27" i="5" s="1"/>
  <c r="AA28" i="5" s="1"/>
  <c r="AA29" i="5" s="1"/>
  <c r="AA30" i="5" s="1"/>
  <c r="AA31" i="5" s="1"/>
  <c r="AA33" i="5"/>
  <c r="AJ71" i="6"/>
  <c r="X33" i="13"/>
  <c r="X31" i="13"/>
  <c r="Y27" i="13"/>
  <c r="Y28" i="13"/>
  <c r="AD40" i="20"/>
  <c r="AD41" i="20" s="1"/>
  <c r="AD42" i="20" s="1"/>
  <c r="AD31" i="20"/>
  <c r="AB24" i="5"/>
  <c r="AB26" i="5" s="1"/>
  <c r="AI31" i="6"/>
  <c r="Z23" i="13"/>
  <c r="Z24" i="13"/>
  <c r="AI73" i="6"/>
  <c r="AA6" i="13" l="1"/>
  <c r="AA18" i="13" s="1"/>
  <c r="AA19" i="13" s="1"/>
  <c r="Z25" i="13"/>
  <c r="Z26" i="13"/>
  <c r="Y30" i="13"/>
  <c r="Y29" i="13"/>
  <c r="AE40" i="20"/>
  <c r="AC24" i="5"/>
  <c r="AC26" i="5" s="1"/>
  <c r="AJ31" i="6"/>
  <c r="AE31" i="20"/>
  <c r="AI30" i="6"/>
  <c r="AD32" i="20"/>
  <c r="AB13" i="5"/>
  <c r="AB12" i="5" s="1"/>
  <c r="AE38" i="20"/>
  <c r="AJ72" i="6"/>
  <c r="AA20" i="13" l="1"/>
  <c r="AA21" i="13" s="1"/>
  <c r="AB15" i="5"/>
  <c r="AB27" i="5" s="1"/>
  <c r="AB28" i="5" s="1"/>
  <c r="AB29" i="5" s="1"/>
  <c r="AB30" i="5" s="1"/>
  <c r="AB6" i="13" s="1"/>
  <c r="AB18" i="13" s="1"/>
  <c r="AB33" i="5"/>
  <c r="AD45" i="20"/>
  <c r="Z27" i="13"/>
  <c r="Z28" i="13"/>
  <c r="AK69" i="6"/>
  <c r="AJ73" i="6"/>
  <c r="Y33" i="13"/>
  <c r="Y31" i="13"/>
  <c r="AE41" i="20"/>
  <c r="AF38" i="20" s="1"/>
  <c r="AA22" i="13" l="1"/>
  <c r="AA24" i="13" s="1"/>
  <c r="AB31" i="5"/>
  <c r="AE42" i="20"/>
  <c r="AK71" i="6"/>
  <c r="Z29" i="13"/>
  <c r="Z30" i="13"/>
  <c r="AE32" i="20"/>
  <c r="AJ30" i="6"/>
  <c r="AC13" i="5"/>
  <c r="AC12" i="5" s="1"/>
  <c r="AB19" i="13"/>
  <c r="AB20" i="13"/>
  <c r="AA23" i="13" l="1"/>
  <c r="AC15" i="5"/>
  <c r="AC27" i="5" s="1"/>
  <c r="AC28" i="5" s="1"/>
  <c r="AC29" i="5" s="1"/>
  <c r="AC30" i="5" s="1"/>
  <c r="AC6" i="13" s="1"/>
  <c r="AC18" i="13" s="1"/>
  <c r="AC33" i="5"/>
  <c r="AE45" i="20"/>
  <c r="AF31" i="20"/>
  <c r="AF40" i="20"/>
  <c r="AF41" i="20" s="1"/>
  <c r="AF42" i="20" s="1"/>
  <c r="AK31" i="6"/>
  <c r="AD24" i="5"/>
  <c r="AD26" i="5" s="1"/>
  <c r="AK72" i="6"/>
  <c r="AB22" i="13"/>
  <c r="AB21" i="13"/>
  <c r="AA25" i="13"/>
  <c r="AA26" i="13"/>
  <c r="Z31" i="13"/>
  <c r="Z33" i="13"/>
  <c r="AC31" i="5" l="1"/>
  <c r="AB24" i="13"/>
  <c r="AB23" i="13"/>
  <c r="AL69" i="6"/>
  <c r="AK73" i="6"/>
  <c r="AA27" i="13"/>
  <c r="AA28" i="13"/>
  <c r="AG38" i="20"/>
  <c r="AC19" i="13"/>
  <c r="AC20" i="13"/>
  <c r="AA29" i="13" l="1"/>
  <c r="AA30" i="13"/>
  <c r="AC21" i="13"/>
  <c r="AC22" i="13"/>
  <c r="AL71" i="6"/>
  <c r="AL72" i="6" s="1"/>
  <c r="AF32" i="20"/>
  <c r="AF45" i="20" s="1"/>
  <c r="AK30" i="6"/>
  <c r="AD13" i="5"/>
  <c r="AD12" i="5" s="1"/>
  <c r="AB26" i="13"/>
  <c r="AB25" i="13"/>
  <c r="AD15" i="5" l="1"/>
  <c r="AD27" i="5" s="1"/>
  <c r="AD28" i="5" s="1"/>
  <c r="AD29" i="5" s="1"/>
  <c r="AD30" i="5" s="1"/>
  <c r="AD6" i="13" s="1"/>
  <c r="AD18" i="13" s="1"/>
  <c r="AD33" i="5"/>
  <c r="AM69" i="6"/>
  <c r="AM71" i="6" s="1"/>
  <c r="AL73" i="6"/>
  <c r="AL30" i="6" s="1"/>
  <c r="AB27" i="13"/>
  <c r="AB28" i="13"/>
  <c r="AC23" i="13"/>
  <c r="AC24" i="13"/>
  <c r="AA31" i="13"/>
  <c r="AA32" i="13"/>
  <c r="AE24" i="5"/>
  <c r="AE26" i="5" s="1"/>
  <c r="AL31" i="6"/>
  <c r="AG40" i="20"/>
  <c r="AG41" i="20" s="1"/>
  <c r="AG42" i="20" s="1"/>
  <c r="AG31" i="20"/>
  <c r="AD31" i="5" l="1"/>
  <c r="AE13" i="5"/>
  <c r="AE12" i="5" s="1"/>
  <c r="AG32" i="20"/>
  <c r="AG45" i="20" s="1"/>
  <c r="AH31" i="20"/>
  <c r="AM31" i="6"/>
  <c r="AF24" i="5"/>
  <c r="AF26" i="5" s="1"/>
  <c r="AH40" i="20"/>
  <c r="AD19" i="13"/>
  <c r="AD20" i="13"/>
  <c r="AB29" i="13"/>
  <c r="AB30" i="13"/>
  <c r="AC26" i="13"/>
  <c r="AC25" i="13"/>
  <c r="AA33" i="13"/>
  <c r="AA35" i="13"/>
  <c r="AM72" i="6"/>
  <c r="AH38" i="20"/>
  <c r="AE15" i="5" l="1"/>
  <c r="AE27" i="5" s="1"/>
  <c r="AE28" i="5" s="1"/>
  <c r="AE29" i="5" s="1"/>
  <c r="AE30" i="5" s="1"/>
  <c r="AE6" i="13" s="1"/>
  <c r="AE18" i="13" s="1"/>
  <c r="AE19" i="13" s="1"/>
  <c r="AE33" i="5"/>
  <c r="AN69" i="6"/>
  <c r="AM73" i="6"/>
  <c r="AD22" i="13"/>
  <c r="AD21" i="13"/>
  <c r="AH41" i="20"/>
  <c r="AH42" i="20" s="1"/>
  <c r="AC28" i="13"/>
  <c r="AC27" i="13"/>
  <c r="AB31" i="13"/>
  <c r="AB32" i="13"/>
  <c r="AE20" i="13" l="1"/>
  <c r="AE22" i="13" s="1"/>
  <c r="AE31" i="5"/>
  <c r="AC29" i="13"/>
  <c r="AC30" i="13"/>
  <c r="AD23" i="13"/>
  <c r="AD24" i="13"/>
  <c r="AB33" i="13"/>
  <c r="AB35" i="13"/>
  <c r="AH32" i="20"/>
  <c r="AH45" i="20" s="1"/>
  <c r="D53" i="17" s="1"/>
  <c r="AM30" i="6"/>
  <c r="AF13" i="5"/>
  <c r="AF12" i="5" s="1"/>
  <c r="AN71" i="6"/>
  <c r="AN72" i="6" s="1"/>
  <c r="AE21" i="13" l="1"/>
  <c r="AF15" i="5"/>
  <c r="AF27" i="5" s="1"/>
  <c r="AF28" i="5" s="1"/>
  <c r="AF29" i="5" s="1"/>
  <c r="AF30" i="5" s="1"/>
  <c r="AF6" i="13" s="1"/>
  <c r="AF18" i="13" s="1"/>
  <c r="AF33" i="5"/>
  <c r="D62" i="13"/>
  <c r="D60" i="13" s="1"/>
  <c r="R62" i="13"/>
  <c r="R60" i="13" s="1"/>
  <c r="O62" i="13"/>
  <c r="O60" i="13" s="1"/>
  <c r="P62" i="13"/>
  <c r="P60" i="13" s="1"/>
  <c r="M62" i="13"/>
  <c r="M60" i="13" s="1"/>
  <c r="C62" i="13"/>
  <c r="C60" i="13" s="1"/>
  <c r="G62" i="13"/>
  <c r="G60" i="13" s="1"/>
  <c r="N62" i="13"/>
  <c r="N60" i="13" s="1"/>
  <c r="Q62" i="13"/>
  <c r="Q60" i="13" s="1"/>
  <c r="L62" i="13"/>
  <c r="L60" i="13" s="1"/>
  <c r="I62" i="13"/>
  <c r="I60" i="13" s="1"/>
  <c r="S62" i="13"/>
  <c r="S60" i="13" s="1"/>
  <c r="F62" i="13"/>
  <c r="F60" i="13" s="1"/>
  <c r="H62" i="13"/>
  <c r="H60" i="13" s="1"/>
  <c r="E62" i="13"/>
  <c r="E60" i="13" s="1"/>
  <c r="K62" i="13"/>
  <c r="K60" i="13" s="1"/>
  <c r="J62" i="13"/>
  <c r="J60" i="13" s="1"/>
  <c r="AO69" i="6"/>
  <c r="AO71" i="6" s="1"/>
  <c r="AO72" i="6" s="1"/>
  <c r="AN73" i="6"/>
  <c r="AD26" i="13"/>
  <c r="AD25" i="13"/>
  <c r="AE23" i="13"/>
  <c r="AE24" i="13"/>
  <c r="AC31" i="13"/>
  <c r="AC32" i="13"/>
  <c r="AG24" i="5"/>
  <c r="AG26" i="5" s="1"/>
  <c r="AN31" i="6"/>
  <c r="AF31" i="5" l="1"/>
  <c r="AG13" i="5"/>
  <c r="AG12" i="5" s="1"/>
  <c r="AN30" i="6"/>
  <c r="AP69" i="6"/>
  <c r="AO73" i="6"/>
  <c r="AD28" i="13"/>
  <c r="AD27" i="13"/>
  <c r="AO31" i="6"/>
  <c r="AH24" i="5"/>
  <c r="AH26" i="5" s="1"/>
  <c r="AF20" i="13"/>
  <c r="AF19" i="13"/>
  <c r="AE25" i="13"/>
  <c r="AE26" i="13"/>
  <c r="AC35" i="13"/>
  <c r="AC33" i="13"/>
  <c r="AG15" i="5" l="1"/>
  <c r="AG27" i="5" s="1"/>
  <c r="AG28" i="5" s="1"/>
  <c r="AG29" i="5" s="1"/>
  <c r="AG30" i="5" s="1"/>
  <c r="AG31" i="5" s="1"/>
  <c r="AG33" i="5"/>
  <c r="AE28" i="13"/>
  <c r="AE27" i="13"/>
  <c r="AF21" i="13"/>
  <c r="AF22" i="13"/>
  <c r="AD29" i="13"/>
  <c r="AD30" i="13"/>
  <c r="AO30" i="6"/>
  <c r="AH13" i="5"/>
  <c r="AH12" i="5" s="1"/>
  <c r="AP71" i="6"/>
  <c r="AP72" i="6" s="1"/>
  <c r="AG6" i="13" l="1"/>
  <c r="AG18" i="13" s="1"/>
  <c r="AG20" i="13" s="1"/>
  <c r="AH15" i="5"/>
  <c r="AH27" i="5" s="1"/>
  <c r="AH28" i="5" s="1"/>
  <c r="AH29" i="5" s="1"/>
  <c r="AH30" i="5" s="1"/>
  <c r="AH31" i="5" s="1"/>
  <c r="AH33" i="5"/>
  <c r="AQ69" i="6"/>
  <c r="AQ71" i="6" s="1"/>
  <c r="AP73" i="6"/>
  <c r="AI13" i="5" s="1"/>
  <c r="AI12" i="5" s="1"/>
  <c r="AD31" i="13"/>
  <c r="AD32" i="13"/>
  <c r="AF24" i="13"/>
  <c r="AF23" i="13"/>
  <c r="AP31" i="6"/>
  <c r="AI24" i="5"/>
  <c r="AI26" i="5" s="1"/>
  <c r="AE30" i="13"/>
  <c r="AE29" i="13"/>
  <c r="AG19" i="13" l="1"/>
  <c r="AH6" i="13"/>
  <c r="AH18" i="13" s="1"/>
  <c r="AH19" i="13" s="1"/>
  <c r="AI15" i="5"/>
  <c r="AI27" i="5" s="1"/>
  <c r="AI28" i="5" s="1"/>
  <c r="AI29" i="5" s="1"/>
  <c r="AI30" i="5" s="1"/>
  <c r="AI6" i="13" s="1"/>
  <c r="AI18" i="13" s="1"/>
  <c r="AI33" i="5"/>
  <c r="AP30" i="6"/>
  <c r="AG21" i="13"/>
  <c r="AG22" i="13"/>
  <c r="AQ31" i="6"/>
  <c r="AJ24" i="5"/>
  <c r="AJ26" i="5" s="1"/>
  <c r="AE32" i="13"/>
  <c r="AE31" i="13"/>
  <c r="AF25" i="13"/>
  <c r="AF26" i="13"/>
  <c r="AQ72" i="6"/>
  <c r="AD33" i="13"/>
  <c r="AD34" i="13"/>
  <c r="AH20" i="13" l="1"/>
  <c r="AH21" i="13" s="1"/>
  <c r="AI31" i="5"/>
  <c r="AI20" i="13"/>
  <c r="AI19" i="13"/>
  <c r="AR69" i="6"/>
  <c r="AQ73" i="6"/>
  <c r="AG24" i="13"/>
  <c r="AG23" i="13"/>
  <c r="AF27" i="13"/>
  <c r="AF28" i="13"/>
  <c r="AD35" i="13"/>
  <c r="AD37" i="13"/>
  <c r="AE34" i="13"/>
  <c r="AE33" i="13"/>
  <c r="AH22" i="13" l="1"/>
  <c r="AH23" i="13" s="1"/>
  <c r="AF30" i="13"/>
  <c r="AF29" i="13"/>
  <c r="AQ30" i="6"/>
  <c r="AJ13" i="5"/>
  <c r="AJ12" i="5" s="1"/>
  <c r="AG25" i="13"/>
  <c r="AG26" i="13"/>
  <c r="AR71" i="6"/>
  <c r="AE35" i="13"/>
  <c r="AE37" i="13"/>
  <c r="AI21" i="13"/>
  <c r="AI22" i="13"/>
  <c r="AH24" i="13" l="1"/>
  <c r="AH25" i="13" s="1"/>
  <c r="AJ15" i="5"/>
  <c r="AJ27" i="5" s="1"/>
  <c r="AJ28" i="5" s="1"/>
  <c r="AJ29" i="5" s="1"/>
  <c r="AJ30" i="5" s="1"/>
  <c r="AJ31" i="5" s="1"/>
  <c r="AJ33" i="5"/>
  <c r="AK24" i="5"/>
  <c r="AK26" i="5" s="1"/>
  <c r="AR31" i="6"/>
  <c r="AR72" i="6"/>
  <c r="AF32" i="13"/>
  <c r="AF31" i="13"/>
  <c r="AI23" i="13"/>
  <c r="AI24" i="13"/>
  <c r="AG27" i="13"/>
  <c r="AG28" i="13"/>
  <c r="AH26" i="13" l="1"/>
  <c r="AH28" i="13" s="1"/>
  <c r="AJ6" i="13"/>
  <c r="AJ18" i="13" s="1"/>
  <c r="AJ19" i="13" s="1"/>
  <c r="AI26" i="13"/>
  <c r="AI25" i="13"/>
  <c r="AG29" i="13"/>
  <c r="AG30" i="13"/>
  <c r="AS69" i="6"/>
  <c r="AR73" i="6"/>
  <c r="AF33" i="13"/>
  <c r="AF34" i="13"/>
  <c r="AH27" i="13" l="1"/>
  <c r="AJ20" i="13"/>
  <c r="AJ21" i="13" s="1"/>
  <c r="AF35" i="13"/>
  <c r="AF37" i="13"/>
  <c r="AR30" i="6"/>
  <c r="AK13" i="5"/>
  <c r="AK12" i="5" s="1"/>
  <c r="AS71" i="6"/>
  <c r="AS72" i="6" s="1"/>
  <c r="AG31" i="13"/>
  <c r="AG32" i="13"/>
  <c r="AH29" i="13"/>
  <c r="AH30" i="13"/>
  <c r="AI27" i="13"/>
  <c r="AI28" i="13"/>
  <c r="AJ22" i="13" l="1"/>
  <c r="AJ24" i="13" s="1"/>
  <c r="AK15" i="5"/>
  <c r="AK27" i="5" s="1"/>
  <c r="AK28" i="5" s="1"/>
  <c r="AK29" i="5" s="1"/>
  <c r="AK30" i="5" s="1"/>
  <c r="AK31" i="5" s="1"/>
  <c r="AK33" i="5"/>
  <c r="AT69" i="6"/>
  <c r="AT71" i="6" s="1"/>
  <c r="AT72" i="6" s="1"/>
  <c r="AS73" i="6"/>
  <c r="AH31" i="13"/>
  <c r="AH32" i="13"/>
  <c r="AI30" i="13"/>
  <c r="AI29" i="13"/>
  <c r="AG33" i="13"/>
  <c r="AG34" i="13"/>
  <c r="AL24" i="5"/>
  <c r="AL26" i="5" s="1"/>
  <c r="AS31" i="6"/>
  <c r="AJ23" i="13" l="1"/>
  <c r="AK6" i="13"/>
  <c r="AK18" i="13" s="1"/>
  <c r="AK19" i="13" s="1"/>
  <c r="AL13" i="5"/>
  <c r="AL12" i="5" s="1"/>
  <c r="AS30" i="6"/>
  <c r="AU69" i="6"/>
  <c r="AU71" i="6" s="1"/>
  <c r="AT73" i="6"/>
  <c r="AT30" i="6" s="1"/>
  <c r="AJ25" i="13"/>
  <c r="AJ26" i="13"/>
  <c r="AI31" i="13"/>
  <c r="AI32" i="13"/>
  <c r="AH34" i="13"/>
  <c r="AH33" i="13"/>
  <c r="AG35" i="13"/>
  <c r="AG36" i="13"/>
  <c r="AT31" i="6"/>
  <c r="AM24" i="5"/>
  <c r="AM26" i="5" s="1"/>
  <c r="AK20" i="13" l="1"/>
  <c r="AK22" i="13" s="1"/>
  <c r="AL15" i="5"/>
  <c r="AL27" i="5" s="1"/>
  <c r="AL28" i="5" s="1"/>
  <c r="AL29" i="5" s="1"/>
  <c r="AL30" i="5" s="1"/>
  <c r="AL6" i="13" s="1"/>
  <c r="AL18" i="13" s="1"/>
  <c r="AL33" i="5"/>
  <c r="AM13" i="5"/>
  <c r="AM12" i="5" s="1"/>
  <c r="AG39" i="13"/>
  <c r="AG37" i="13"/>
  <c r="AJ28" i="13"/>
  <c r="AJ27" i="13"/>
  <c r="AU31" i="6"/>
  <c r="AN24" i="5"/>
  <c r="AN26" i="5" s="1"/>
  <c r="AI33" i="13"/>
  <c r="AI34" i="13"/>
  <c r="AH35" i="13"/>
  <c r="AH36" i="13"/>
  <c r="AU72" i="6"/>
  <c r="AU73" i="6" s="1"/>
  <c r="AK21" i="13" l="1"/>
  <c r="AL31" i="5"/>
  <c r="AM15" i="5"/>
  <c r="AM27" i="5" s="1"/>
  <c r="AM28" i="5" s="1"/>
  <c r="AM29" i="5" s="1"/>
  <c r="AM30" i="5" s="1"/>
  <c r="AM6" i="13" s="1"/>
  <c r="AM18" i="13" s="1"/>
  <c r="AM33" i="5"/>
  <c r="AU30" i="6"/>
  <c r="AN13" i="5"/>
  <c r="AN12" i="5" s="1"/>
  <c r="AJ30" i="13"/>
  <c r="AJ29" i="13"/>
  <c r="AI35" i="13"/>
  <c r="AI36" i="13"/>
  <c r="AH39" i="13"/>
  <c r="AH37" i="13"/>
  <c r="AK23" i="13"/>
  <c r="AK24" i="13"/>
  <c r="AL19" i="13"/>
  <c r="AL20" i="13"/>
  <c r="AM31" i="5" l="1"/>
  <c r="AN15" i="5"/>
  <c r="AN27" i="5" s="1"/>
  <c r="AN28" i="5" s="1"/>
  <c r="AN29" i="5" s="1"/>
  <c r="AN30" i="5" s="1"/>
  <c r="AN6" i="13" s="1"/>
  <c r="AN33" i="5"/>
  <c r="AJ31" i="13"/>
  <c r="AJ32" i="13"/>
  <c r="AK25" i="13"/>
  <c r="AK26" i="13"/>
  <c r="AI39" i="13"/>
  <c r="AI37" i="13"/>
  <c r="AL22" i="13"/>
  <c r="AL21" i="13"/>
  <c r="AM19" i="13"/>
  <c r="AM20" i="13"/>
  <c r="C35" i="5" l="1"/>
  <c r="C56" i="13" s="1"/>
  <c r="C38" i="5"/>
  <c r="AN31" i="5"/>
  <c r="AO31" i="5" s="1"/>
  <c r="AP31" i="5" s="1"/>
  <c r="AQ31" i="5" s="1"/>
  <c r="AR31" i="5" s="1"/>
  <c r="AS31" i="5" s="1"/>
  <c r="AT31" i="5" s="1"/>
  <c r="AU31" i="5" s="1"/>
  <c r="AV31" i="5" s="1"/>
  <c r="AW31" i="5" s="1"/>
  <c r="AX31" i="5" s="1"/>
  <c r="AY31" i="5" s="1"/>
  <c r="AZ31" i="5" s="1"/>
  <c r="C39" i="5" s="1"/>
  <c r="AN18" i="13"/>
  <c r="C7" i="13"/>
  <c r="C9" i="13" s="1"/>
  <c r="AJ33" i="13"/>
  <c r="AJ34" i="13"/>
  <c r="AK27" i="13"/>
  <c r="AK28" i="13"/>
  <c r="AM21" i="13"/>
  <c r="AM22" i="13"/>
  <c r="AL24" i="13"/>
  <c r="AL23" i="13"/>
  <c r="C37" i="5" l="1"/>
  <c r="C15" i="19"/>
  <c r="C17" i="19" s="1"/>
  <c r="C57" i="13"/>
  <c r="C58" i="13" s="1"/>
  <c r="C59" i="13" s="1"/>
  <c r="AN19" i="13"/>
  <c r="AN20" i="13"/>
  <c r="AJ35" i="13"/>
  <c r="AJ36" i="13"/>
  <c r="AM23" i="13"/>
  <c r="AM24" i="13"/>
  <c r="AK30" i="13"/>
  <c r="AK29" i="13"/>
  <c r="AL25" i="13"/>
  <c r="AL26" i="13"/>
  <c r="C64" i="13" l="1"/>
  <c r="C66" i="13" s="1"/>
  <c r="D57" i="13"/>
  <c r="D58" i="13" s="1"/>
  <c r="D59" i="13" s="1"/>
  <c r="D64" i="13" s="1"/>
  <c r="AN22" i="13"/>
  <c r="AN21" i="13"/>
  <c r="D56" i="13"/>
  <c r="AM25" i="13"/>
  <c r="AM26" i="13"/>
  <c r="AJ38" i="13"/>
  <c r="AJ37" i="13"/>
  <c r="AK32" i="13"/>
  <c r="AK31" i="13"/>
  <c r="AL28" i="13"/>
  <c r="AL27" i="13"/>
  <c r="C65" i="13" l="1"/>
  <c r="D66" i="13"/>
  <c r="D65" i="13"/>
  <c r="E57" i="13"/>
  <c r="E58" i="13" s="1"/>
  <c r="E59" i="13" s="1"/>
  <c r="E64" i="13" s="1"/>
  <c r="E65" i="13" s="1"/>
  <c r="AN23" i="13"/>
  <c r="AN24" i="13"/>
  <c r="E56" i="13"/>
  <c r="AK34" i="13"/>
  <c r="AK33" i="13"/>
  <c r="AJ39" i="13"/>
  <c r="AJ41" i="13"/>
  <c r="AM27" i="13"/>
  <c r="AM28" i="13"/>
  <c r="AL30" i="13"/>
  <c r="AL29" i="13"/>
  <c r="E66" i="13" l="1"/>
  <c r="F57" i="13"/>
  <c r="F58" i="13" s="1"/>
  <c r="F59" i="13" s="1"/>
  <c r="F64" i="13" s="1"/>
  <c r="AN26" i="13"/>
  <c r="AN25" i="13"/>
  <c r="F56" i="13"/>
  <c r="AM30" i="13"/>
  <c r="AM29" i="13"/>
  <c r="AK36" i="13"/>
  <c r="AK35" i="13"/>
  <c r="AL31" i="13"/>
  <c r="AL32" i="13"/>
  <c r="F66" i="13" l="1"/>
  <c r="F65" i="13"/>
  <c r="G57" i="13"/>
  <c r="G58" i="13" s="1"/>
  <c r="G59" i="13" s="1"/>
  <c r="G64" i="13" s="1"/>
  <c r="AN27" i="13"/>
  <c r="AN28" i="13"/>
  <c r="G56" i="13"/>
  <c r="AK38" i="13"/>
  <c r="AK37" i="13"/>
  <c r="AL34" i="13"/>
  <c r="AL33" i="13"/>
  <c r="AM32" i="13"/>
  <c r="AM31" i="13"/>
  <c r="G66" i="13" l="1"/>
  <c r="G65" i="13"/>
  <c r="P64" i="13"/>
  <c r="Q64" i="13"/>
  <c r="O64" i="13"/>
  <c r="R64" i="13"/>
  <c r="S64" i="13"/>
  <c r="H57" i="13"/>
  <c r="H58" i="13" s="1"/>
  <c r="H59" i="13" s="1"/>
  <c r="H64" i="13" s="1"/>
  <c r="AN29" i="13"/>
  <c r="AN30" i="13"/>
  <c r="H56" i="13"/>
  <c r="AM33" i="13"/>
  <c r="AM34" i="13"/>
  <c r="AL36" i="13"/>
  <c r="AL35" i="13"/>
  <c r="AK41" i="13"/>
  <c r="AK39" i="13"/>
  <c r="O66" i="13" l="1"/>
  <c r="O65" i="13"/>
  <c r="S66" i="13"/>
  <c r="S65" i="13"/>
  <c r="R66" i="13"/>
  <c r="R65" i="13"/>
  <c r="P66" i="13"/>
  <c r="P65" i="13"/>
  <c r="Q66" i="13"/>
  <c r="Q65" i="13"/>
  <c r="H66" i="13"/>
  <c r="H65" i="13"/>
  <c r="I56" i="13"/>
  <c r="I57" i="13"/>
  <c r="I58" i="13" s="1"/>
  <c r="I59" i="13" s="1"/>
  <c r="I64" i="13" s="1"/>
  <c r="I66" i="13" s="1"/>
  <c r="AN32" i="13"/>
  <c r="AN31" i="13"/>
  <c r="AM35" i="13"/>
  <c r="AM36" i="13"/>
  <c r="AL38" i="13"/>
  <c r="AL37" i="13"/>
  <c r="I65" i="13" l="1"/>
  <c r="J56" i="13"/>
  <c r="J57" i="13"/>
  <c r="J58" i="13" s="1"/>
  <c r="J59" i="13" s="1"/>
  <c r="J64" i="13" s="1"/>
  <c r="AN33" i="13"/>
  <c r="AN34" i="13"/>
  <c r="AL39" i="13"/>
  <c r="AL41" i="13"/>
  <c r="AM37" i="13"/>
  <c r="AM38" i="13"/>
  <c r="J65" i="13" l="1"/>
  <c r="J66" i="13"/>
  <c r="K57" i="13"/>
  <c r="K58" i="13" s="1"/>
  <c r="K59" i="13" s="1"/>
  <c r="K64" i="13" s="1"/>
  <c r="AN35" i="13"/>
  <c r="AN36" i="13"/>
  <c r="K56" i="13"/>
  <c r="AM39" i="13"/>
  <c r="AM40" i="13"/>
  <c r="K65" i="13" l="1"/>
  <c r="K66" i="13"/>
  <c r="L57" i="13"/>
  <c r="L58" i="13" s="1"/>
  <c r="L59" i="13" s="1"/>
  <c r="L64" i="13" s="1"/>
  <c r="AN37" i="13"/>
  <c r="AN38" i="13"/>
  <c r="M59" i="13" s="1"/>
  <c r="M64" i="13" s="1"/>
  <c r="L56" i="13"/>
  <c r="AM43" i="13"/>
  <c r="AM41" i="13"/>
  <c r="M65" i="13" l="1"/>
  <c r="M66" i="13"/>
  <c r="L65" i="13"/>
  <c r="L66" i="13"/>
  <c r="M57" i="13"/>
  <c r="M58" i="13" s="1"/>
  <c r="AN40" i="13"/>
  <c r="AN39" i="13"/>
  <c r="M56" i="13"/>
  <c r="AN41" i="13" l="1"/>
  <c r="N57" i="13"/>
  <c r="N58" i="13" s="1"/>
  <c r="N59" i="13" s="1"/>
  <c r="N64" i="13" s="1"/>
  <c r="AN43" i="13"/>
  <c r="N56" i="13"/>
  <c r="N66" i="13" l="1"/>
  <c r="N65" i="13"/>
  <c r="O56" i="13"/>
</calcChain>
</file>

<file path=xl/sharedStrings.xml><?xml version="1.0" encoding="utf-8"?>
<sst xmlns="http://schemas.openxmlformats.org/spreadsheetml/2006/main" count="670" uniqueCount="326">
  <si>
    <t>Ekonomikas ministrija</t>
  </si>
  <si>
    <t>Atbalsta kompensācijas un pārkompensācijas aprēķina metodika zemas īres maksas mājokļu būvniecības programmai</t>
  </si>
  <si>
    <t>%</t>
  </si>
  <si>
    <t>m2</t>
  </si>
  <si>
    <t>euro</t>
  </si>
  <si>
    <t>euro/m2</t>
  </si>
  <si>
    <t>Dzīvokļu skaits</t>
  </si>
  <si>
    <t>Procentu maksājums</t>
  </si>
  <si>
    <t>Citas kredītiestādes aizdevums</t>
  </si>
  <si>
    <t>gadi</t>
  </si>
  <si>
    <t>Termiņš</t>
  </si>
  <si>
    <t xml:space="preserve">Īres platību noslogojums </t>
  </si>
  <si>
    <t>Īres ienākumi</t>
  </si>
  <si>
    <t>Būvniecības izmaksas</t>
  </si>
  <si>
    <t>Procentu maksājums bankai</t>
  </si>
  <si>
    <t>Ieguldījumi</t>
  </si>
  <si>
    <t>Pamatkapitāla ieguldījumu grafiks</t>
  </si>
  <si>
    <t>Pamatkapitāla ieguldījums</t>
  </si>
  <si>
    <t>Finansējuma struktūra</t>
  </si>
  <si>
    <t>Nekustamā īpašuma attīstītāja pašu kapitāla ieguldījums</t>
  </si>
  <si>
    <t>Kapitāla atlaide</t>
  </si>
  <si>
    <t>Kopā</t>
  </si>
  <si>
    <t>Daļa no kopējā finansējuma</t>
  </si>
  <si>
    <t>Apjoms</t>
  </si>
  <si>
    <t>Kopējais aizdevumu procentu maksājums</t>
  </si>
  <si>
    <t>Kopējais pamatsummas maksājums</t>
  </si>
  <si>
    <t>Procentu likme</t>
  </si>
  <si>
    <t>Perioda sākumā</t>
  </si>
  <si>
    <t>Saņemtais aizdevums</t>
  </si>
  <si>
    <t>Pamatsummas atmaksa</t>
  </si>
  <si>
    <t>Perioda beigās</t>
  </si>
  <si>
    <t>Vadības izmaksas</t>
  </si>
  <si>
    <t>Iemaksa mājokļu fondā</t>
  </si>
  <si>
    <t>Kopējie pamatkapitāla ieguldījumi</t>
  </si>
  <si>
    <t>Saprātīga peļņa</t>
  </si>
  <si>
    <t>Ienākumi no pamatdarbības</t>
  </si>
  <si>
    <t>Izmaksas no pamatdarbības</t>
  </si>
  <si>
    <t>Procentu maksājumi</t>
  </si>
  <si>
    <t>Finansēšanas naudas plūsma</t>
  </si>
  <si>
    <t>Ieguldīšanas naudas plūsma</t>
  </si>
  <si>
    <t>Neto naudas plūsma no pamatdarbības</t>
  </si>
  <si>
    <t>Neto naudas plūsma no ieguldīšanas aktivitātēm</t>
  </si>
  <si>
    <t>Neto naudas plūsma no finansēšanas aktivitātēm</t>
  </si>
  <si>
    <t>Kopējais aizdevumu apjoms periodā</t>
  </si>
  <si>
    <t>euro,bruto/m2</t>
  </si>
  <si>
    <t>Attiecināmās izmaksas</t>
  </si>
  <si>
    <t>Attiecināmās izmaksas kopā</t>
  </si>
  <si>
    <t>Kopējais pamatkapitāla ieguldījums</t>
  </si>
  <si>
    <t>Kopējās neattiecināmās izmaksas</t>
  </si>
  <si>
    <r>
      <t xml:space="preserve">Nekustamā īpašuma attīstītāja pašu kapitāla ieguldījums </t>
    </r>
    <r>
      <rPr>
        <b/>
        <sz val="10"/>
        <color theme="1"/>
        <rFont val="Arial"/>
        <family val="2"/>
        <scheme val="minor"/>
      </rPr>
      <t>no kopējā finansējuma</t>
    </r>
  </si>
  <si>
    <r>
      <t xml:space="preserve">Citas kredītiestādes aizdevums </t>
    </r>
    <r>
      <rPr>
        <b/>
        <sz val="10"/>
        <color theme="1"/>
        <rFont val="Arial"/>
        <family val="2"/>
        <scheme val="minor"/>
      </rPr>
      <t>no kopējā finansējuma</t>
    </r>
  </si>
  <si>
    <t>% no ienākumiem</t>
  </si>
  <si>
    <t>Altum aizdevuma kredītbrīvdienu ilgums</t>
  </si>
  <si>
    <t>Attīstītāja iekšējā Naudas plūsma pēc nodokļiem</t>
  </si>
  <si>
    <t>Naudas plūsma pirms nodokļiem</t>
  </si>
  <si>
    <t>Delta</t>
  </si>
  <si>
    <t>NPV</t>
  </si>
  <si>
    <t>Attīstītāja iekšējā naudas plūsma</t>
  </si>
  <si>
    <t>Attīstītāja kumulatīvā diskontētā naudas plūsma pēc nodokļiem</t>
  </si>
  <si>
    <t>Mērvienība</t>
  </si>
  <si>
    <t>Kopējais pamatkapitāla ieguldījums bez PVN</t>
  </si>
  <si>
    <t>Nekustamā īpašuma attīstītāja ieguldījuma proporcija</t>
  </si>
  <si>
    <t>Aizdevumu finansējums</t>
  </si>
  <si>
    <t>Kopā attiecināmo izmaksu nosegtā finansējuma proporcija</t>
  </si>
  <si>
    <t>Kopā neattiecināmo izmaksu nosegtā finansējuma proporcija</t>
  </si>
  <si>
    <t>Atšķirība starp pamatkapitāla izmaksām un finansējumu</t>
  </si>
  <si>
    <t>Paskaidrojums / avoti</t>
  </si>
  <si>
    <r>
      <t xml:space="preserve">Citas kredītiestādes aizdevuma proporcija </t>
    </r>
    <r>
      <rPr>
        <b/>
        <sz val="10"/>
        <color theme="1"/>
        <rFont val="Arial"/>
        <family val="2"/>
        <scheme val="minor"/>
      </rPr>
      <t>no attiecināmajām izmaksām</t>
    </r>
  </si>
  <si>
    <r>
      <t xml:space="preserve">Citas kredītiestādes aizdevuma proporcija </t>
    </r>
    <r>
      <rPr>
        <b/>
        <sz val="10"/>
        <color theme="1"/>
        <rFont val="Arial"/>
        <family val="2"/>
        <scheme val="minor"/>
      </rPr>
      <t>no neattiecināmajām izmaksām</t>
    </r>
  </si>
  <si>
    <r>
      <t xml:space="preserve">Ieguldījuma proporcija </t>
    </r>
    <r>
      <rPr>
        <b/>
        <sz val="10"/>
        <color theme="1"/>
        <rFont val="Arial"/>
        <family val="2"/>
        <scheme val="minor"/>
      </rPr>
      <t>no attiecināmajām izmaksām</t>
    </r>
  </si>
  <si>
    <t>Uzņēmumu ienākuma nodoklis</t>
  </si>
  <si>
    <t>Aizpildāmās vērtības</t>
  </si>
  <si>
    <t>Īres maksa gadā</t>
  </si>
  <si>
    <t xml:space="preserve">Īres maksa mēnesī </t>
  </si>
  <si>
    <t>Kompensācijas tests (Kapitāla atlaides kalibrācija perioda sākumā)</t>
  </si>
  <si>
    <t>Vidējā gada kompensācija</t>
  </si>
  <si>
    <t>Kopējās faktiskās attiecināmās izmaksas</t>
  </si>
  <si>
    <t>gab</t>
  </si>
  <si>
    <t>Atmaksas periods, gados (diskontēts)</t>
  </si>
  <si>
    <t>Attīstītāja peļņa (IRR)</t>
  </si>
  <si>
    <t>Saprātīga peļņa (WACC)</t>
  </si>
  <si>
    <t>Attīstītāja peļņa (IRR) perioda sākumā</t>
  </si>
  <si>
    <t>Attīstītāja peļņa (IRR) perioda gaitā</t>
  </si>
  <si>
    <t>Citas izmaksas no pamatdarbības</t>
  </si>
  <si>
    <t>%/mēnesī</t>
  </si>
  <si>
    <t>Būvniecības periodi</t>
  </si>
  <si>
    <t>mēneši</t>
  </si>
  <si>
    <t>Potenciālais būvniecības periods</t>
  </si>
  <si>
    <t>Prognoze**</t>
  </si>
  <si>
    <t>** Prognoze = periods/i, kas ietver ar Projektu saistītās attīstītāja naudas plūsmas, kas ir plānotas Projekta gaitā. Šīs vērtības balstās uz prognozēm, izejot no finanšu modelī norādītajām ievadvērtībām.</t>
  </si>
  <si>
    <t>Pārkompensācijas tests, # (ik pēc trīs gadiem kopš kompensācijas saņemšanas)</t>
  </si>
  <si>
    <t>Attīstītāja iekšējā Naudas plūsma pēc nodokļiem (perioda gaitā), #1</t>
  </si>
  <si>
    <t>Attīstītāja iekšējā Naudas plūsma pēc nodokļiem (perioda gaitā), #2</t>
  </si>
  <si>
    <t>Attīstītāja iekšējā Naudas plūsma pēc nodokļiem (perioda gaitā), #3</t>
  </si>
  <si>
    <t>Attīstītāja iekšējā Naudas plūsma pēc nodokļiem (perioda gaitā), #4</t>
  </si>
  <si>
    <r>
      <t xml:space="preserve">* Aktuālais = periods/i, kas ietver ar Projektu saistītās attīstītāja naudas plūsmas, kas ir tikušas reģistrētas līdz ēkas nodošanai ekspluatācijā jeb pirms kompensācijas pieprasījuma brīža. </t>
    </r>
    <r>
      <rPr>
        <b/>
        <i/>
        <sz val="10"/>
        <color theme="1"/>
        <rFont val="Arial"/>
        <family val="2"/>
        <scheme val="minor"/>
      </rPr>
      <t>Šīs vērtības ir jāievada manuāli pēc fakta.</t>
    </r>
  </si>
  <si>
    <t>Izmaiņa pret iepriekšējā perioda naudas plūsmu</t>
  </si>
  <si>
    <t>#1</t>
  </si>
  <si>
    <t>#2</t>
  </si>
  <si>
    <t>#3</t>
  </si>
  <si>
    <t>Attīstītāja iekšējā Naudas plūsma pēc nodokļiem (perioda gaitā), #5</t>
  </si>
  <si>
    <t>Attīstītāja iekšējā Naudas plūsma pēc nodokļiem (perioda gaitā), #6</t>
  </si>
  <si>
    <t>Attīstītāja iekšējā Naudas plūsma pēc nodokļiem (perioda gaitā), #7</t>
  </si>
  <si>
    <t>Attīstītāja iekšējā Naudas plūsma pēc nodokļiem (perioda gaitā), #8</t>
  </si>
  <si>
    <t>Attīstītāja iekšējā Naudas plūsma pēc nodokļiem (perioda gaitā), #9</t>
  </si>
  <si>
    <t>Attīstītāja iekšējā Naudas plūsma pēc nodokļiem (perioda gaitā), #10</t>
  </si>
  <si>
    <t>Attīstītāja iekšējā Naudas plūsma pēc nodokļiem (perioda gaitā), #11</t>
  </si>
  <si>
    <t>Attīstītāja iekšējā Naudas plūsma pēc nodokļiem (perioda gaitā), #12</t>
  </si>
  <si>
    <t>Attīstītāja iekšējā Naudas plūsma pēc nodokļiem (perioda gaitā), #13</t>
  </si>
  <si>
    <t>Attīstītāja iekšējā Naudas plūsma pēc nodokļiem (perioda gaitā), #14</t>
  </si>
  <si>
    <t>Attīstītāja iekšējā Naudas plūsma pēc nodokļiem (perioda gaitā), #15</t>
  </si>
  <si>
    <t>Attīstītāja iekšējā Naudas plūsma pēc nodokļiem (perioda gaitā), #16</t>
  </si>
  <si>
    <t>Attīstītāja iekšējā Naudas plūsma pēc nodokļiem (perioda gaitā), #17</t>
  </si>
  <si>
    <t>#4</t>
  </si>
  <si>
    <t>#5</t>
  </si>
  <si>
    <t>#6</t>
  </si>
  <si>
    <t>#7</t>
  </si>
  <si>
    <t>#8</t>
  </si>
  <si>
    <t>#9</t>
  </si>
  <si>
    <t>#10</t>
  </si>
  <si>
    <t>#11</t>
  </si>
  <si>
    <t>#12</t>
  </si>
  <si>
    <t>#13</t>
  </si>
  <si>
    <t>#14</t>
  </si>
  <si>
    <t>#15</t>
  </si>
  <si>
    <t>#16</t>
  </si>
  <si>
    <t>#17</t>
  </si>
  <si>
    <t>Apjoms, ko attīstītājam jāatmaksā atpakaļ (pāri 10% slieksnim)</t>
  </si>
  <si>
    <t>Kreisajā malā nepieciešams uzspiest "+", lai redzētu visu periodu naudas plūsmas</t>
  </si>
  <si>
    <t>Pārkompensācijas tests (kalibrēšana perioda gaitā)</t>
  </si>
  <si>
    <t>Vērtība norādīta vadoties pēc pievienotās vērtības nodokļa likuma. Ja pievienotās vērtības nodoklis mainās, aprēķinu modelī šis pieņēmums (21%) jāpārmaina.</t>
  </si>
  <si>
    <t>Vērtība norādīta vadoties pēc uzņēmumu ienākuma nodokļa likuma. Ja uzņēmumu ienākuma nodoklis mainās, aprēķinu modelī šis pieņēmums (20%) jāpārmaina.</t>
  </si>
  <si>
    <t>Vērtība "Īres maksa gadā" aprēķinās automātiski balstoties uz pieņēmumu "Īres maksa mēnesī".</t>
  </si>
  <si>
    <t>Pilnvarojuma līguma ilgums</t>
  </si>
  <si>
    <t>Pieņēmuma vērtība "Pamatkapitāla ieguldījumu grafiks" tiek aprēķināta automātiski, paredzot pamatkapitāla ieguldījumus proporcionāli būvniecības perioda ilgumam.</t>
  </si>
  <si>
    <t>Procentu maksājuma likme</t>
  </si>
  <si>
    <t>Sabiedrības "Altum" aizdevums</t>
  </si>
  <si>
    <r>
      <t xml:space="preserve">Sabiedrības "Altum" aizdevuma proporcija </t>
    </r>
    <r>
      <rPr>
        <b/>
        <sz val="10"/>
        <color theme="1"/>
        <rFont val="Arial"/>
        <family val="2"/>
        <scheme val="minor"/>
      </rPr>
      <t>no attiecināmajām izmaksām</t>
    </r>
  </si>
  <si>
    <t>Sabiedrības "Altum" kredītbrīvdienas</t>
  </si>
  <si>
    <t>Ja vērtības lauciņš iekrāsojas sarkans, nepieciešams pārskatīt finansējuma struktūras pieņēmumus.</t>
  </si>
  <si>
    <t>Procentu maksājums sabiedrībai "Altum"</t>
  </si>
  <si>
    <t>Pieņēmumu ievadvērtības</t>
  </si>
  <si>
    <t>NPV perioda gaitā jeb pārkompensācijas apmērs</t>
  </si>
  <si>
    <t>Datums, kurā dzīvojamā īres māja nodota ekspluatācijā</t>
  </si>
  <si>
    <t>Projekta dokumentācijas (būvniecības ieceres, darba uzdevuma projektētāja, projektēšanas - sagatavošanas izmaksas)</t>
  </si>
  <si>
    <t>Zemes, kas nepieciešama projekta īstenošanai izmaksas</t>
  </si>
  <si>
    <t>Ar projekta īstenošanu saistītās infrastruktūras būvniecības un nepieciešamo inženiertehnisko tīklu pieslēgumu izbūves izmaksas</t>
  </si>
  <si>
    <t>Virszemes un pazemes komunikāciju infrastruktūras izbūves un/vai pārbūves izmaksas</t>
  </si>
  <si>
    <t>Dzīvojamās īres mājas teritorijas labiekārtošanas izmaksas</t>
  </si>
  <si>
    <t xml:space="preserve">Izmaksas, kas saistītas ar dzīvojamās īres mājas nodošanu ekspluatācijā </t>
  </si>
  <si>
    <t>Lauciņā jānorāda datums, kurā dzīvojāmā īres māja tika nodota ekspluatācijā.</t>
  </si>
  <si>
    <t>Projekta vadības izmaksas, kas nekustamā īpašuma attīstītājam radušās līdz dzīvojamās īres mājas nodošanai ekspluatācijā</t>
  </si>
  <si>
    <t>Būvekspertīzes (ja nepieciešams), autoruzraudzības un būvuzraudzības izmaksas</t>
  </si>
  <si>
    <t>Virtuves un sanitāro telpu funkcionālitātei nepieciešamo iekārtu un ierīču, iebūvējamo mēbeļu nodrošināšanas izmaksas</t>
  </si>
  <si>
    <t>Maksimālās projekta attiecināmās izmaksas (bez PVN) vidēji par vienu dzīvojamās īres mājas dzīvokli</t>
  </si>
  <si>
    <t>Dzīvojamās mājas vidējā dzīvokļu platība</t>
  </si>
  <si>
    <t>euro, bruto/viens dzīvojamās īres mājas dzīvoklis</t>
  </si>
  <si>
    <r>
      <t xml:space="preserve">Sabiedrības "Altum" aizdevuma proporcija </t>
    </r>
    <r>
      <rPr>
        <b/>
        <sz val="10"/>
        <color theme="1"/>
        <rFont val="Arial"/>
        <family val="2"/>
        <scheme val="minor"/>
      </rPr>
      <t>no neattiecināmajām izmaksām</t>
    </r>
  </si>
  <si>
    <r>
      <t xml:space="preserve">Sabiedrības "Altum" aizdevums attiecināmo izmaksu segšanai </t>
    </r>
    <r>
      <rPr>
        <b/>
        <sz val="10"/>
        <color theme="1"/>
        <rFont val="Arial"/>
        <family val="2"/>
        <scheme val="minor"/>
      </rPr>
      <t>no kopējā finansējuma</t>
    </r>
  </si>
  <si>
    <r>
      <t xml:space="preserve">Sabiedrības "Altum" aizdevums neattiecināmo izmaksu segšanai </t>
    </r>
    <r>
      <rPr>
        <b/>
        <sz val="10"/>
        <color theme="1"/>
        <rFont val="Arial"/>
        <family val="2"/>
        <scheme val="minor"/>
      </rPr>
      <t>no kopējā finansējuma</t>
    </r>
  </si>
  <si>
    <t>euro,bruto / kopējās platības (m2)</t>
  </si>
  <si>
    <r>
      <t xml:space="preserve">Ieguldījuma proporcija no </t>
    </r>
    <r>
      <rPr>
        <b/>
        <sz val="10"/>
        <color theme="1"/>
        <rFont val="Arial"/>
        <family val="2"/>
        <scheme val="minor"/>
      </rPr>
      <t>attiecināmajām izmaksām</t>
    </r>
  </si>
  <si>
    <r>
      <t xml:space="preserve">Ieguldījuma proporcija no </t>
    </r>
    <r>
      <rPr>
        <b/>
        <sz val="10"/>
        <color theme="1"/>
        <rFont val="Arial"/>
        <family val="2"/>
        <scheme val="minor"/>
      </rPr>
      <t>neattiecināmajām izmaksām</t>
    </r>
  </si>
  <si>
    <r>
      <t>Citas kredītiestādes aizdevuma proporcija</t>
    </r>
    <r>
      <rPr>
        <b/>
        <sz val="10"/>
        <color theme="1"/>
        <rFont val="Arial"/>
        <family val="2"/>
        <scheme val="minor"/>
      </rPr>
      <t xml:space="preserve"> no attiecināmajām izmaksām</t>
    </r>
  </si>
  <si>
    <t>Ilgtermiņa inflācija</t>
  </si>
  <si>
    <t>Dzīvojamās mājas kopējā platība</t>
  </si>
  <si>
    <t>Sabiedrības "Altum" aizdevums neattiecināmo izmaksu finansēšanai</t>
  </si>
  <si>
    <t>Sabiedrības "Altum" aizdevums attiecināmo izmaksu finansēšanai</t>
  </si>
  <si>
    <t>Attiecināmās izmaksas (bez PVN) uz dzīvojamā īres mājas kopējo platību</t>
  </si>
  <si>
    <t>Nekustamā īpašuma attīstītājam jānorāda dzīvokļu skaits plānotajā zemas īres maksas dzīvojamajā mājā.</t>
  </si>
  <si>
    <t>PVN (neattiecināmo izmaksu)</t>
  </si>
  <si>
    <t>PVN (attiecināmo izmaksu)</t>
  </si>
  <si>
    <t>Potenciālās kapitāla atlaides apmērs</t>
  </si>
  <si>
    <t>Lauciņos ievietotas formulas (manuāli nemaināmas vērtības)</t>
  </si>
  <si>
    <t>Citas kredītiestādes aizdevuma pamatsummas maksājums</t>
  </si>
  <si>
    <t>Sabiedrības "Altum" aizdevumu pamatsummas maksājums</t>
  </si>
  <si>
    <t>Citas kredītiestādes kredītbrīvdienas</t>
  </si>
  <si>
    <t>MK noteikumi nosaka vidējo dzīvokļa izmēru 52.125 m2 apjomā. Vidējais dzīvokļa izmērs ir noteikts kā viena no izpildāmajām kvalitātes prasībām dzīvojamajai īres mājai, kas nozīmē, ka nekustamā īpašuma attīstītājam jānodrošina vidēji 52.125 m2 vai lielāki dzīvokļi.</t>
  </si>
  <si>
    <t>Projekta nosaukums</t>
  </si>
  <si>
    <t>Nekustamā īpašuma (NĪ) attīstītāja nosaukums</t>
  </si>
  <si>
    <t>NĪ attīstītāja reģistrācijas numurs</t>
  </si>
  <si>
    <t>Projekta attīstīšanas atrāšanās vieta</t>
  </si>
  <si>
    <t>Naudas plūsma</t>
  </si>
  <si>
    <t>Pārbaude</t>
  </si>
  <si>
    <t>Finansēšanas pieņēmumi</t>
  </si>
  <si>
    <t>Izmaksu pieņēmumi</t>
  </si>
  <si>
    <t>Finansēšanas nosacījumi</t>
  </si>
  <si>
    <t>Finansējuma struktūras pieņēmumi</t>
  </si>
  <si>
    <t>Īres pieņēmumi</t>
  </si>
  <si>
    <t>Makroekonomiskie pieņēmumi</t>
  </si>
  <si>
    <t>Pamata pieņēmumi</t>
  </si>
  <si>
    <t>MK vai citos noteikumos noteiktais (nemaināmas vērtības)</t>
  </si>
  <si>
    <t>Kalendārais gads aprēķiniem</t>
  </si>
  <si>
    <t>Būvniecības pieņēmumi</t>
  </si>
  <si>
    <t>Vērtība</t>
  </si>
  <si>
    <t>Vispārēji pieņemtā ilgtermiņa inflācija.</t>
  </si>
  <si>
    <t>Citas neattiecināmās izmaksas</t>
  </si>
  <si>
    <t>Projekta vadības izmaksas virs 5% sliekšņa</t>
  </si>
  <si>
    <t>Fiksētā procentu likmes daļa</t>
  </si>
  <si>
    <t>Mainīgā procentu likmes daļa (6M Euribor)</t>
  </si>
  <si>
    <t>Ienākumu pieņēmumi</t>
  </si>
  <si>
    <t>Lietderīgās platības proporcija</t>
  </si>
  <si>
    <t>Būvniecības periodā tiek veikti ēkas būvniecības un nodošanas ekspluatācijā darbi. Pieņēmumu vērtība ir mainīgs lielums, kas jānosaka nekustamā īpašuma attīstītājam. Būvniecības periods nedrīkst pārsniegt 96 mēnešus (8 gadus).</t>
  </si>
  <si>
    <t>MK noteikumi nosaka Pilnvarojuma līguma ilgumu - 50 gadi.</t>
  </si>
  <si>
    <r>
      <t xml:space="preserve">Vērā ņemamas projekta vadības izmaksas, kas nekustamā īpašuma attīstītājam </t>
    </r>
    <r>
      <rPr>
        <b/>
        <sz val="10"/>
        <rFont val="Arial"/>
        <family val="2"/>
        <scheme val="minor"/>
      </rPr>
      <t>radušās</t>
    </r>
    <r>
      <rPr>
        <sz val="10"/>
        <rFont val="Arial"/>
        <family val="2"/>
        <scheme val="minor"/>
      </rPr>
      <t xml:space="preserve"> </t>
    </r>
    <r>
      <rPr>
        <b/>
        <sz val="10"/>
        <rFont val="Arial"/>
        <family val="2"/>
        <scheme val="minor"/>
      </rPr>
      <t>līdz dzīvojamās īres mājas nodošanai ekspluatācijā</t>
    </r>
    <r>
      <rPr>
        <sz val="10"/>
        <rFont val="Arial"/>
        <family val="2"/>
        <scheme val="minor"/>
      </rPr>
      <t xml:space="preserve">. Šīs izmaksas nevar pārsniegt 5% apmēru no projekta kopējām attiecināmajām izmaksām. </t>
    </r>
  </si>
  <si>
    <t>Nekustamā īpašuma attīstītājam jānorāda pieņēmumu vērtības "Vadības izmaksas" un "Citas izmaksas no pamatdarbības". Šīs ir izmaksas, kas rodas attīstītājam projekta uzturēšanas periodā (pēc būvniecības perioda, kad attīstītājs izīrē lietderīgo dzīvojamā īres mājas platību) nodrošinot īres mājas pieejamību.</t>
  </si>
  <si>
    <t>MK noteikumi nosaka, ka pēc sabiedrības "Altum" aizdevuma saistību izpildes dzīvojamās īres mājas īpašnieks veic iemaksas mājokļu pieejamības fondā no īres maksas 50% apmērā. Šis pieņēmums ir noteikts MK noteikumos.</t>
  </si>
  <si>
    <t>Pieņēmumu vērtība mainās katra projekta ietvaros atkarībā no aizņemtā kapitāla finansējuma proporcijām, ko piešķir sabiedrība "Altum" un cita kredītiestāde.</t>
  </si>
  <si>
    <t>Finanšu modeļa aizpildes nolūkos izdarīts pieņēmums, kam ir jābūt konstantam (12 mēneši).</t>
  </si>
  <si>
    <t>Aktuālais*</t>
  </si>
  <si>
    <t>Pamatkapitāla ieguldījumi (informatīvi aprēķiniem)</t>
  </si>
  <si>
    <t>Finansējums (informatīvi aprēķiniem)</t>
  </si>
  <si>
    <t>Saprātīga peļņa modeļa ietvaros ir fiksēta vērtība, kas aprēķināta izmantojot vidēji svērtās kapitāla cenas metodiku (weighted average cost of capital (WACC)), un tiks periodiski atjaunota.</t>
  </si>
  <si>
    <t>PVN apjoms (neattiecināmo izmaksu)</t>
  </si>
  <si>
    <t>PVN apjoms (attiecināmo izmaksu)</t>
  </si>
  <si>
    <t>Pievienotās vērtības nodoklis (PVN)</t>
  </si>
  <si>
    <t xml:space="preserve">Ja nav plānots citas kredītiestādes aizdevums, lauciņos ievietot ''0''. </t>
  </si>
  <si>
    <r>
      <t>Īres platību noslogojums ir izīrētās vai izmantotās platības/īres mājokļu skaita attiecība pret pieejamo kopējo īres mājokļu skaitu. Norādot "Īres platību noslogojums" pieņēmuma vērtību jāņem vērā MK noteikumos noteiktie kritēriji kapitāla atlaides saņemšanai: "</t>
    </r>
    <r>
      <rPr>
        <b/>
        <sz val="10"/>
        <rFont val="Arial"/>
        <family val="2"/>
        <scheme val="minor"/>
      </rPr>
      <t>ir izīrēti 100 %</t>
    </r>
    <r>
      <rPr>
        <sz val="10"/>
        <rFont val="Arial"/>
        <family val="2"/>
        <scheme val="minor"/>
      </rPr>
      <t xml:space="preserve"> no dzīvokļu skaita, ja dzīvojamā mājā dzīvokļu skaits nepārsniedz deviņus dzīvokļus" un "ir izīrēti </t>
    </r>
    <r>
      <rPr>
        <b/>
        <sz val="10"/>
        <rFont val="Arial"/>
        <family val="2"/>
        <scheme val="minor"/>
      </rPr>
      <t>vismaz 90 %</t>
    </r>
    <r>
      <rPr>
        <sz val="10"/>
        <rFont val="Arial"/>
        <family val="2"/>
        <scheme val="minor"/>
      </rPr>
      <t xml:space="preserve"> no dzīvokļu skaita, ja dzīvojamā mājā dzīvokļu skaits ir vismaz desmit dzīvokļi".</t>
    </r>
  </si>
  <si>
    <t>Maksimālās attiecināmās izmaksas (bez PVN) vidēji par vienu dzīvojamās īres mājas dzīvokli, ko finansē Altum</t>
  </si>
  <si>
    <t>Attiecināmās izmaksas - līdz 93 562 euro (bez PVN) vidēji uz vienu dzīvojamās mājas dzīvokli (finansē no Eiropas Savienības Atveseļošanas un noturības mehānisma)</t>
  </si>
  <si>
    <r>
      <t>Vērtība "Attiecināmās izmaksas" aprēķinās automātiski. Ja tiek pārsniegts MK noteikumos definētais attiecināmo izmaksu limits (93 562 euro bez PVN) vidēji uz vienu dzīvojamās mājas dzīvokli), pārbaudes lauciņā parādās vārds "</t>
    </r>
    <r>
      <rPr>
        <sz val="10"/>
        <color rgb="FFFF0000"/>
        <rFont val="Arial"/>
        <family val="2"/>
        <scheme val="minor"/>
      </rPr>
      <t>Kļūda</t>
    </r>
    <r>
      <rPr>
        <sz val="10"/>
        <rFont val="Arial"/>
        <family val="2"/>
        <scheme val="minor"/>
      </rPr>
      <t>" un ir nepieciešams pārskatīt attiecināmo izmaksu pieņēmumus attiecīgi noteiktajam limitam.</t>
    </r>
  </si>
  <si>
    <t>89 107 euro bez PVN vidēji par vienu mājas dzīvokli ir attiecināmo izmaksu daļa, kas tiek finansēta ar Altum aizdevumu (95 % intensitāte) no Atveseļošanās fonda finansējuma.</t>
  </si>
  <si>
    <t>Proporcija no dzīvojamās mājas, ko sastāda dzīvokļi un balkoni, neieskaitot palīgtelpas, pagrabus, u.c. neapdzīvojamas platības.</t>
  </si>
  <si>
    <r>
      <t xml:space="preserve">Ņemot vērā, ka attīstītājam jānodrošina 5% līdzfinansējums papildus Altum finansētajiem 89 107 euro bez PVN uz vienu dzīvojamās īres mājas dzīvokli  (Skatīt rindu zemāk), tad kopējās attiecināmās izmaksas ir 93 562.35 euro bez PVN uz vienu dzīvojamās īres mājas dzīvokli. </t>
    </r>
    <r>
      <rPr>
        <b/>
        <sz val="10"/>
        <rFont val="Arial"/>
        <family val="2"/>
        <scheme val="minor"/>
      </rPr>
      <t>Izmaksas, kas pārsniedz šo vērtības slieksni, tiek uzskatītas par neattiecināmajām izmaksām un jānorāda zemāk pie neattiecināmo izmaksu pieņēmumiem.</t>
    </r>
  </si>
  <si>
    <t>Aizdevuma termiņš pamatsummas atmaksai (Aizdevuma termiņš mīnus Būvniecības periods)</t>
  </si>
  <si>
    <t>Ņemot vērā, ka rēķinot no projekta kopējām maksimālajām attiecināmajām izmaksām paša līdzfinansējumam jābūt vismaz 4.7619%, tad maksimālais Altum līdzfinansējums veido 95.2381% no kopējām maksimālajām projekta attiecināmajām izmaksām.</t>
  </si>
  <si>
    <r>
      <t xml:space="preserve">Nekustamā īpašuma attīstītājs nodrošina pašu finansiālo ieguldījumu </t>
    </r>
    <r>
      <rPr>
        <b/>
        <sz val="10"/>
        <rFont val="Arial"/>
        <family val="2"/>
        <scheme val="minor"/>
      </rPr>
      <t>vismaz 5 % apmērā</t>
    </r>
    <r>
      <rPr>
        <sz val="10"/>
        <rFont val="Arial"/>
        <family val="2"/>
        <scheme val="minor"/>
      </rPr>
      <t xml:space="preserve"> no šo noteikumu 72. punktā minētajām attiecināmajām izmaksām no saviem finanšu resursiem, kas ir brīvi no komercdarbības atbalsta.</t>
    </r>
  </si>
  <si>
    <r>
      <t xml:space="preserve">72. punktā ir atrunāts, kādām izmaksām var tikt izmantots Atveseļošanas fonda piešķirtais finansējums. Tas nozīmē, ka rēķinot no projekta kopējām maksimālajām attiecināmajām izmaksām līdzfinansējumam jābūt vismaz </t>
    </r>
    <r>
      <rPr>
        <b/>
        <sz val="10"/>
        <rFont val="Arial"/>
        <family val="2"/>
        <scheme val="minor"/>
      </rPr>
      <t>4.7619%.</t>
    </r>
  </si>
  <si>
    <t>Kapitāla atlaides proporcija no kopējām projekta attiecināmajām izmaksām, kas finansētas no Atveseļošanās fonda finansējuma</t>
  </si>
  <si>
    <t>Kredītbrīvdienu ilgums pēc būvniecības perioda</t>
  </si>
  <si>
    <t>Attīstības projekta finansēšanai attīstītājs var piesaistīt aizņemto kapitālu (aizdevuma finansējumu) no sabiedrības "Altum", citas kredītiestādes vai citas starptautiskas finanšu institūcijas. 
Par katru aizdevuma finansējumu ir jānorāda trīs pamata pieņēmumi: procentu maksājuma likme, aizdevuma atmaksas termiņš un aizdevumam piešķirto kredītbrīvdienu ilgums (papildus būvniecības periodam, jo tajā pamatsummas atmaksa netiek veikta). Vērtības ir mainīgas katra projekta ietvaros atbilstoši iestāžu piešķirto aizdevumu parametriem/nosacījumiem. Gadījumā, ja projekta finansēšanai papildus sabiedrības "Altum" aizdevumam ir piesaistīts aizdevums no citas iestādes, sabiedrība "Altum" var izskatīt kredītbrīvdienu piešķiršanu tās aizdevumam. Ja sabiedrība "Altum" vai cita kredītiestāde piešķir kredītbrīvdienas, pieņēmumā "Kredītbrīvdienu ilgums pēc būvniecības perioda" jānorāda šī perioda ilgums gados. Sabiedrība "Altum" var piešķirt aizdevumu finansējumu gan attiecināmo izmaksu, gan neattiecināmo izmaksu finansēšanai.</t>
  </si>
  <si>
    <t>Jā</t>
  </si>
  <si>
    <t>Nē</t>
  </si>
  <si>
    <r>
      <t xml:space="preserve">Attiecināmās izmaksas ir MK noteikumos definētās attiecināmās izmaksas, kuras var finansēt ar programmas ietvaros piešķirto atbalstu no Atveseļošanās fonda finansējuma un 5% līdzfinansējuma, un kuru vērtība nepārsniedz 93 562.35 euro vidēji par vienu dzīvojamās īres mājas dzīvokli (bez PVN). Attiecināmo izmaksu vērtības euro, bruto/m2 ir maināmas katra projekta ietvaros. Nekustamā īpašuma attīstītājam jānorāda bruto attiecināmās izmaksas uz dzīvojamās ēkas kopējās platības kvadrātmetru. </t>
    </r>
    <r>
      <rPr>
        <b/>
        <sz val="10"/>
        <rFont val="Arial"/>
        <family val="2"/>
        <scheme val="minor"/>
      </rPr>
      <t>"E" kolonnā nepieciešams izvēlēties "Jā" vai "Nē" attiecībā uz PVN piemērošanu uz konkrēto izmaksu pozīciju.</t>
    </r>
  </si>
  <si>
    <t>Kopā neattiecināmās izmaksas</t>
  </si>
  <si>
    <t>Vai izmaksu pozīcijai jāpiemēro PVN?</t>
  </si>
  <si>
    <t xml:space="preserve">Ja nav plānots attīstītāja ieguldījums neaatiecināmo izmaksu finansēšanai, lauciņā ievietot ''0''. </t>
  </si>
  <si>
    <t>Maksimālās attiecināmās izmaksas, ko iespējams atbalstīt ar Atveseļošanas fonda finansējumu</t>
  </si>
  <si>
    <t>Kapitāla atlaides proporcija no attiecināmajām izmaksām, kas finansētas no ANM-Altum aizdevuma</t>
  </si>
  <si>
    <t>Pašvaldības līdzfinansējuma aprēķins</t>
  </si>
  <si>
    <t>Pašvaldības finansējums</t>
  </si>
  <si>
    <t>Starpība</t>
  </si>
  <si>
    <t>Maksimālais pašvaldības līdzfinansējums</t>
  </si>
  <si>
    <t>Starpība starp nepieciešamo līdzfinansējuma apjomu, lai vienādotu projekta IRR ar saprātīgu peļņu (WACC), un iespējamo kapitāla atlaidi, kas tiek piešķirta no sabiedrības "Altum" aizdevuma attiecināmo izmaksu, kas finansētas no Atveseļošanās fonda finansējuma, daļējai pamatsummas dzēšanai.</t>
  </si>
  <si>
    <t>Pašvaldības finansējuma saņemšanas grafiks</t>
  </si>
  <si>
    <t>Piešķirtais pašvaldības finansējums</t>
  </si>
  <si>
    <r>
      <rPr>
        <b/>
        <sz val="10"/>
        <color theme="1"/>
        <rFont val="Arial"/>
        <family val="2"/>
        <scheme val="minor"/>
      </rPr>
      <t>Maksimālais</t>
    </r>
    <r>
      <rPr>
        <sz val="10"/>
        <color theme="1"/>
        <rFont val="Arial"/>
        <family val="2"/>
        <scheme val="minor"/>
      </rPr>
      <t xml:space="preserve"> pašvaldības finansējums kā proporcija no kopējām attiecināmajām izmaksām</t>
    </r>
  </si>
  <si>
    <r>
      <rPr>
        <b/>
        <sz val="10"/>
        <color theme="1"/>
        <rFont val="Arial"/>
        <family val="2"/>
        <scheme val="minor"/>
      </rPr>
      <t>Maksimālais</t>
    </r>
    <r>
      <rPr>
        <sz val="10"/>
        <color theme="1"/>
        <rFont val="Arial"/>
        <family val="2"/>
        <scheme val="minor"/>
      </rPr>
      <t xml:space="preserve"> pašvaldības finansējums kā proporcija no Altum piešķirtās kapitāla atlaides</t>
    </r>
  </si>
  <si>
    <r>
      <rPr>
        <b/>
        <sz val="10"/>
        <color theme="1"/>
        <rFont val="Arial"/>
        <family val="2"/>
        <scheme val="minor"/>
      </rPr>
      <t>Piešķirtais</t>
    </r>
    <r>
      <rPr>
        <sz val="10"/>
        <color theme="1"/>
        <rFont val="Arial"/>
        <family val="2"/>
        <scheme val="minor"/>
      </rPr>
      <t xml:space="preserve"> pašvaldības finansējums kā proporcija no kopējām attiecināmajām izmaksām</t>
    </r>
  </si>
  <si>
    <t>Kapitāla atlaides apmērs, kas finansēts no ANM-Altum aizdevuma</t>
  </si>
  <si>
    <t>Altum atmaksājamais pārkompensācijas apjoms</t>
  </si>
  <si>
    <t>Pašvaldībai atmaksājamais pārkompensācijas apjoms</t>
  </si>
  <si>
    <r>
      <t>Vērtība kurai veic "</t>
    </r>
    <r>
      <rPr>
        <b/>
        <i/>
        <sz val="10"/>
        <color theme="1"/>
        <rFont val="Arial"/>
        <family val="2"/>
        <charset val="186"/>
        <scheme val="minor"/>
      </rPr>
      <t>Goal seek</t>
    </r>
    <r>
      <rPr>
        <b/>
        <sz val="10"/>
        <color theme="1"/>
        <rFont val="Arial"/>
        <family val="2"/>
        <charset val="186"/>
        <scheme val="minor"/>
      </rPr>
      <t>"</t>
    </r>
  </si>
  <si>
    <t>Vai paredzēts pašvaldības atbalsts un projekts
atbilst pašvaldības finansējuma saņemšanai</t>
  </si>
  <si>
    <t>Strapība (Delta)</t>
  </si>
  <si>
    <t>Pašvaldības finansējums no kopējā finansējuma</t>
  </si>
  <si>
    <t>PVN</t>
  </si>
  <si>
    <t>Ar projektu saistītās izmaksas, ko plānots finansēt ar pašvaldības finansējumu</t>
  </si>
  <si>
    <r>
      <rPr>
        <b/>
        <sz val="10"/>
        <color theme="1"/>
        <rFont val="Arial"/>
        <family val="2"/>
        <scheme val="minor"/>
      </rPr>
      <t>Piešķirtais</t>
    </r>
    <r>
      <rPr>
        <sz val="10"/>
        <color theme="1"/>
        <rFont val="Arial"/>
        <family val="2"/>
        <scheme val="minor"/>
      </rPr>
      <t xml:space="preserve"> pašvaldības finansējums kā proporcija no kopējā piešķirtā atbalsta (Altum piešķirtā kapitāla atlaide un pašvaldības līdzfinansējums)</t>
    </r>
  </si>
  <si>
    <t>Kopā ar pašvaldības finansējumu finansētās izmaksas</t>
  </si>
  <si>
    <r>
      <t xml:space="preserve">Izvēlēties "Jā" var tikai gadījumā, </t>
    </r>
    <r>
      <rPr>
        <b/>
        <sz val="10"/>
        <color theme="1"/>
        <rFont val="Arial"/>
        <family val="2"/>
        <scheme val="minor"/>
      </rPr>
      <t xml:space="preserve">ja attiecīgā administratīvajā teritorijā ir pieejams pašvaldības atbasts </t>
    </r>
    <r>
      <rPr>
        <sz val="10"/>
        <color theme="1"/>
        <rFont val="Arial"/>
        <family val="2"/>
        <scheme val="minor"/>
      </rPr>
      <t>un, ja aprēķinu modelī bez pašvaldības atbalsta piemērota</t>
    </r>
    <r>
      <rPr>
        <b/>
        <sz val="10"/>
        <color theme="1"/>
        <rFont val="Arial"/>
        <family val="2"/>
        <scheme val="minor"/>
      </rPr>
      <t xml:space="preserve"> maksimāli pieļaujamā īres maksa</t>
    </r>
    <r>
      <rPr>
        <sz val="10"/>
        <color theme="1"/>
        <rFont val="Arial"/>
        <family val="2"/>
        <scheme val="minor"/>
      </rPr>
      <t xml:space="preserve"> atbilstošā laika periodā; </t>
    </r>
    <r>
      <rPr>
        <b/>
        <sz val="10"/>
        <color theme="1"/>
        <rFont val="Arial"/>
        <family val="2"/>
        <scheme val="minor"/>
      </rPr>
      <t xml:space="preserve">IRR&lt;WACC </t>
    </r>
    <r>
      <rPr>
        <sz val="10"/>
        <color theme="1"/>
        <rFont val="Arial"/>
        <family val="2"/>
        <scheme val="minor"/>
      </rPr>
      <t>bez pašvaldības finansējuma</t>
    </r>
    <r>
      <rPr>
        <b/>
        <sz val="10"/>
        <color theme="1"/>
        <rFont val="Arial"/>
        <family val="2"/>
        <scheme val="minor"/>
      </rPr>
      <t>;</t>
    </r>
    <r>
      <rPr>
        <sz val="10"/>
        <color theme="1"/>
        <rFont val="Arial"/>
        <family val="2"/>
        <scheme val="minor"/>
      </rPr>
      <t xml:space="preserve"> </t>
    </r>
    <r>
      <rPr>
        <b/>
        <sz val="10"/>
        <color theme="1"/>
        <rFont val="Arial"/>
        <family val="2"/>
        <scheme val="minor"/>
      </rPr>
      <t>Kapitāla atlaide ir maksimāli pieejamā</t>
    </r>
    <r>
      <rPr>
        <sz val="10"/>
        <color theme="1"/>
        <rFont val="Arial"/>
        <family val="2"/>
        <scheme val="minor"/>
      </rPr>
      <t xml:space="preserve"> 30% vai 25% atbilstoši ēkas nodošanas ekspluatācijā termiņam. Citos gadījumos jāpārskata ievadāmās vērtības vai jāizvēlas "Nē".</t>
    </r>
  </si>
  <si>
    <t>Kopējās ar pašvaldības finansējumu segtās izmaksas</t>
  </si>
  <si>
    <t>Neattiecināmās izmaksas, kas netiek finansētas ar pašvaldības līdzfinansējumu</t>
  </si>
  <si>
    <t>Neattiecināmās izmaksas, kas tiek finansētas ar pašvaldības līdzfinansējumu</t>
  </si>
  <si>
    <t>Sabiedrības "Altum" aizdevums neattiecināmo izmaksu finansēšanai (neattiecināmo izmaksu finansēšanai, kas netiek finansētas ar pašvaldības līdzfinansējumu)</t>
  </si>
  <si>
    <r>
      <t xml:space="preserve">Maksimālais pašvaldības līdzfinansējuma apjoms, kas tiek aprēķināts kompensācijas testa veikšanas brīdī. </t>
    </r>
    <r>
      <rPr>
        <b/>
        <sz val="10"/>
        <color theme="1"/>
        <rFont val="Arial"/>
        <family val="2"/>
        <scheme val="minor"/>
      </rPr>
      <t xml:space="preserve">Ja attiecīgajā administratīvajā teritorijā pieejamais maksimālais pašvaldības atbalsts ir mazāks kā aprēķinātais, C18 šūnā ievada pašvaldības maksimālo atbalsta vērtību. </t>
    </r>
  </si>
  <si>
    <t>Šeit iekļauj attiecināmo izmaksu pozīciju izmaksas, kas pārsniedz attiecināmo izmaksu limitus uz vienu dzīvokli, un neattiecināmās izmaksas, kas nav iekļautas neattiecināmo izmaksu pamatapjomā un tiks segtas no pašvaldības finansējuma.  Nekustamā īpašuma attīstītājam jānorāda kopējās bruto izmaksas, un "E" kolonnā nepieciešams izvēlēties "Jā" vai "Nē" attiecībā uz PVN piemērošanu uz konkrēto izmaksu pozīciju.</t>
  </si>
  <si>
    <t>Ar projektu saistītās neattiecināmās izmaksas, kuras plānots finansēt ar pašvaldības finansējumu</t>
  </si>
  <si>
    <r>
      <t xml:space="preserve">Ieguldījuma proporcija </t>
    </r>
    <r>
      <rPr>
        <b/>
        <sz val="10"/>
        <color theme="1"/>
        <rFont val="Arial"/>
        <family val="2"/>
        <scheme val="minor"/>
      </rPr>
      <t>no neattiecināmajām izmaksām</t>
    </r>
    <r>
      <rPr>
        <sz val="10"/>
        <color theme="1"/>
        <rFont val="Arial"/>
        <family val="2"/>
        <scheme val="minor"/>
      </rPr>
      <t xml:space="preserve"> (kuras netiek finansētas ar pašvaldības finansējumu)</t>
    </r>
  </si>
  <si>
    <r>
      <t xml:space="preserve">Sabiedrības "Altum" aizdevuma proporcija </t>
    </r>
    <r>
      <rPr>
        <b/>
        <sz val="10"/>
        <color theme="1"/>
        <rFont val="Arial"/>
        <family val="2"/>
        <scheme val="minor"/>
      </rPr>
      <t>no neattiecināmajām izmaksām</t>
    </r>
    <r>
      <rPr>
        <sz val="10"/>
        <color theme="1"/>
        <rFont val="Arial"/>
        <family val="2"/>
        <scheme val="minor"/>
      </rPr>
      <t xml:space="preserve"> (kuras netiek finansētas ar pašvaldības finansējumu)</t>
    </r>
  </si>
  <si>
    <r>
      <t xml:space="preserve">Citas kredītiestādes aizdevuma proporcija </t>
    </r>
    <r>
      <rPr>
        <b/>
        <sz val="10"/>
        <color theme="1"/>
        <rFont val="Arial"/>
        <family val="2"/>
        <scheme val="minor"/>
      </rPr>
      <t>no neattiecināmajām izmaksām</t>
    </r>
    <r>
      <rPr>
        <sz val="10"/>
        <color theme="1"/>
        <rFont val="Arial"/>
        <family val="2"/>
        <scheme val="minor"/>
      </rPr>
      <t xml:space="preserve"> (kuras netiek finansētas ar pašvaldības finansējumu)</t>
    </r>
  </si>
  <si>
    <t>Neattiecināmās izmaksas</t>
  </si>
  <si>
    <t>Neattiecināmās izmaksas - attiecināmo izmaksu PVN (iespējams finansēt ar Altum atviegloto finansējumu)</t>
  </si>
  <si>
    <t>Attiecināmo izmaksu pieņēmumi</t>
  </si>
  <si>
    <t>Neattiecināmo izmaksu pieņēmumi</t>
  </si>
  <si>
    <t>Neattiecināmās izmaksas (viss virs 93 562 euro (bez PVN) vidēji uz vienu dzīvojamās mājas dzīvokli), kas netiek finansētas ar pašvaldības finansējumu</t>
  </si>
  <si>
    <r>
      <t>Neattiecināmās izmaksas ir izmaksas, kas netiek finansētas no Atveseļošanās fonda finansējuma un nav iekļautas MK noteikumos attiecināmo izmaksu definīcijā vai pārsniedz no Atveseļošanās fonda finansēto attiecināmo izmaksu augšējo limitu. Neattiecināmo izmaksu vērtības euro, bruto/m2 maināmas katra projekta ietvaros. Nekustamā īpašuma attīstītājam jānorāda bruto neattiecināmās izmaksas uz dzīvojamās ēkas kopējās platības kvadrātmetru.</t>
    </r>
    <r>
      <rPr>
        <b/>
        <sz val="10"/>
        <rFont val="Arial"/>
        <family val="2"/>
        <scheme val="minor"/>
      </rPr>
      <t xml:space="preserve"> "E" kolonnā nepieciešams izvēlēties "Jā" vai "Nē" attiecībā uz PVN piemērošanu uz konkrēto izmaksu pozīciju.</t>
    </r>
  </si>
  <si>
    <t>Attiecināmo izmaksu finansēšana</t>
  </si>
  <si>
    <t>Sabiedrības "Altum" aizdevums (attiecināmo izmaksu finansēšanai)</t>
  </si>
  <si>
    <t>Neattiecināmo izmaksu finansēšana</t>
  </si>
  <si>
    <t>Sabiedrības "Altum" aizdevums attiecināmo izmaksu PVN finansēšanai</t>
  </si>
  <si>
    <t>Maksimālais aizdevuma atmaksas termiņš ir 30 gadi.</t>
  </si>
  <si>
    <t>Procentu likme noteikta fiksēta 0.69% apmērā.</t>
  </si>
  <si>
    <r>
      <t xml:space="preserve">Altum aizdevuma attiecināmo izmaksu PVN segšanai </t>
    </r>
    <r>
      <rPr>
        <b/>
        <sz val="10"/>
        <color theme="1"/>
        <rFont val="Arial"/>
        <family val="2"/>
        <scheme val="minor"/>
      </rPr>
      <t>no kopējām attiecināmo izmaksu PVN izmaksām</t>
    </r>
  </si>
  <si>
    <r>
      <t xml:space="preserve">Ieguldījuma proporcija </t>
    </r>
    <r>
      <rPr>
        <b/>
        <sz val="10"/>
        <color theme="1"/>
        <rFont val="Arial"/>
        <family val="2"/>
        <scheme val="minor"/>
      </rPr>
      <t>no no kopējām attiecināmo izmaksu PVN izmaksām</t>
    </r>
  </si>
  <si>
    <t>Kopā attiecināmo izmaksu PVN izmaksu nosegtā finansējuma proporcija</t>
  </si>
  <si>
    <t>Sabiedrības Altum aizdevums attiecināmo PVN izmkasu segšanai no kopējā finansējuma</t>
  </si>
  <si>
    <t>Sabiedrības "Altum" aizdevuma proporcija no attiecināmo izmaksu PVN izmaksām</t>
  </si>
  <si>
    <t>Kopējās attiecināmo izmaksu PVN izmaksas</t>
  </si>
  <si>
    <t>Ieguldījuma proporcija no no kopējām attiecināmo izmaksu PVN izmaksām</t>
  </si>
  <si>
    <t>Piešķirtās kredītbrīvdienas</t>
  </si>
  <si>
    <t>Fiksētā tirgus līmeņa procentu likme</t>
  </si>
  <si>
    <t>Starpība starp procentu maksājumu aizdevumam, kas saņemts uz tirgus noteikumiem, un Altum noteikumiem</t>
  </si>
  <si>
    <t>Sabiedrības "Altum" aizdevums attiecināmo izmaksu PVN izmaksu finansēšanai ar atviegloto likmi</t>
  </si>
  <si>
    <t>Aizdevums attiecināmo izmaksu PVN izmaksu finansēšani pēc tirgus likmes</t>
  </si>
  <si>
    <r>
      <t xml:space="preserve">Ieguldījuma proporcija </t>
    </r>
    <r>
      <rPr>
        <b/>
        <sz val="10"/>
        <color rgb="FF000000"/>
        <rFont val="Arial"/>
        <family val="2"/>
        <scheme val="minor"/>
      </rPr>
      <t>no Altum finansējuma</t>
    </r>
    <r>
      <rPr>
        <sz val="10"/>
        <color rgb="FF000000"/>
        <rFont val="Arial"/>
        <family val="2"/>
        <scheme val="minor"/>
      </rPr>
      <t xml:space="preserve"> </t>
    </r>
    <r>
      <rPr>
        <b/>
        <sz val="10"/>
        <color rgb="FF000000"/>
        <rFont val="Arial"/>
        <family val="2"/>
        <scheme val="minor"/>
      </rPr>
      <t>attiecināmo izmaksu finansēšanai</t>
    </r>
  </si>
  <si>
    <t>Sabiedrības "Altum" aizdevums attiecināmo izmaksu finansēšanai ar atviegloto likmi</t>
  </si>
  <si>
    <t>Aizdevums attiecināmo izmaksu finansēšani pēc tirgus likmes</t>
  </si>
  <si>
    <t>Altum aizdevums attiecināmo izmaksu un attiecināmo izmaksu PVN izmaksu finansēšanai</t>
  </si>
  <si>
    <t>Iekļauj Projekta attiecināmo izmaksu pievienotās vērtības nodokļa izmaksas, ja tās nav atgūstamas vispārējā kārtībā.</t>
  </si>
  <si>
    <t>Fiksētā tirgus līmeņa procentu likme iegūstama šajā saitē - https://competition-policy.ec.europa.eu/state-aid/legislation/reference-discount-rates-and-recovery-interest-rates/reference-and-discount-rates_en</t>
  </si>
  <si>
    <t>Projekta realizēšanas periods (būvniecības periods, kurš nevar pārsniegt 96 mēnešu jeb 8 gadu periodu)</t>
  </si>
  <si>
    <t>Projekta realizēšanas periods</t>
  </si>
  <si>
    <t>Norādītais "Projekta realizēšanas periods" mēnešos tiek automātiski izteikts gados.</t>
  </si>
  <si>
    <t>MK noteikumi nosaka maksimālo īres maksu un to, ka maksimālo īres maksu var paaugstināt reizi gadā saskaņā ar vidējo valsts inflācijas līmeni (atbilstoši CSP). 2025. gadā Ekonomikas ministrija noteikusi maksimālo mēneša īres maksu 6.47 euro/m2 apjomā. Īres maksājums neietver citus maksājumus, kas atsevišķi jāsedz īrniekam, piemēram, nekustamā īpašuma nodoklis, mājokļa apdrošināšanas maksājums, pārvaldnieka samaksa. Šis pieņēmums ir mainīgs lielums, kas jānosaka katra nekustamā īpašuma attīstības projektam.</t>
  </si>
  <si>
    <t>Jā/Nē</t>
  </si>
  <si>
    <t>Pamatkapitāla ieguldījumu grafika manuāla ievadīšana</t>
  </si>
  <si>
    <t>Nepieciešams atzīmēt vai vēlas iegudījuma grafiku aizpildīt manuāli. Gadījumā, ja tiek izvēlēta opcija "Jā", darba lapā "Pamatkapitāla ieguldījumi" jāaizpilda tabula labajā darba lapas pusē.</t>
  </si>
  <si>
    <t>Kopējais kompensācijas apjoms</t>
  </si>
  <si>
    <t>DSCR</t>
  </si>
  <si>
    <t>Attiecināmo izmaksu PVN</t>
  </si>
  <si>
    <t>Neattiecināmo izm. PVN daļa</t>
  </si>
  <si>
    <t>Ar pašvaldības fin. segtās izmaksas</t>
  </si>
  <si>
    <t>PVN pašvaldības finansētajam</t>
  </si>
  <si>
    <t>Pamatkapitāla ieguldījumi 1. gadā</t>
  </si>
  <si>
    <t>Pamatkapitāla ieguldījumi 2. gadā</t>
  </si>
  <si>
    <t>Pamatkapitāla ieguldījumi 3. gadā</t>
  </si>
  <si>
    <t>Pamatkapitāla ieguldījumi 4. gadā</t>
  </si>
  <si>
    <t>Pamatkapitāla ieguldījumi 5. gadā</t>
  </si>
  <si>
    <t>Pamatkapitāla ieguldījumi 6. gadā</t>
  </si>
  <si>
    <t>Pamatkapitāla ieguldījumi 7. gadā</t>
  </si>
  <si>
    <t>Pamatkapitāla ieguldījumi 8. gadā</t>
  </si>
  <si>
    <t>Sākotnēji kapitāla atlaides proporcija no kopējām projekta attiecināmajām izmaksām, kas finansētas no Atveseļošanās fonda finansējuma jānorāda manuāli 30% apjomā.</t>
  </si>
  <si>
    <t>Programmas ietvaros atbalsts kapitāla atlaides formā var tikt piešķirts sabiedrības "Altum" aizdevuma attiecināmo izmaksu, kas finansētas no Atveseļošanās fonda finansējuma, daļējai pamatsummas dzēšanai. Šis skaitlis tiek aprēķināts veicot kompensācijas testu modeļa darba lapā "Komp. un pārkomp. tests" brīdī, kad nekustamā īpašuma attīstītājs ir iesniedzis sabiedrībai "Altum" dokumentus par ēkas nodošanu ekspluatācijā. Izvērtējot kapitāla atlaides piešķiršanu tiek izvērtēti arī citi kritēriji (saprātīgas peļņas (WACC) un attīstītāja peļņas (IRR) attiecība, ēkas platību noslogojums un potenciāli līguma noteikumu pārkāpumi). Ja kapitāla atlaides procentuālais vai monetārais apmērs, pārkāpj kādu no MK noteiktajiem kapitāla atlaides piešķiršanas kvantificējamajiem nosacījumiem, šie pieņēmumu lauciņi iekrāsojas sarkani.</t>
  </si>
  <si>
    <t>MK noteikumos noteiktais datums, kurš maina kapitāla atlaides piešķiršanas apmēru (attiecas uz aizdevuma līgumiem, kuri noslēgti līdz 31.12.2024).</t>
  </si>
  <si>
    <t xml:space="preserve">Šī vērtība nav jāmaina, termiņš noteikts MK noteikumos un attiecas uz aizdevuma līgumiem, kuri noslēgti līdz 31.12.2024. datumam (ieskaitot). Šiem līgumiem tiek piemērota kapitāla atlaides apjoma diferencēšana, pamatojoties uz datumu, kurā projektu nodod ekspluatācijā. Uz līgumiem, kuri noslēgti sākot no 2025. gada, šis noteikums netiek attiecnāts.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</si>
</sst>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quot;€&quot;#,##0;[Red]\-&quot;€&quot;#,##0"/>
    <numFmt numFmtId="165" formatCode="&quot;€&quot;#,##0.00;[Red]\-&quot;€&quot;#,##0.00"/>
    <numFmt numFmtId="166" formatCode="mmmm\ dd\,\ yyyy"/>
    <numFmt numFmtId="167" formatCode="_(* #,##0_);_(* \(#,##0\);_(* &quot;-&quot;_);@_)"/>
    <numFmt numFmtId="168" formatCode="0%_);\(0%\)"/>
    <numFmt numFmtId="169" formatCode="[$-409]mmm;@"/>
    <numFmt numFmtId="170" formatCode="0.0%"/>
    <numFmt numFmtId="171" formatCode="[$-809]mmm\ yyyy;@"/>
    <numFmt numFmtId="172" formatCode="_(* #,##0.00_);_(* \(#,##0.00\);_(* &quot;-&quot;_);@_)"/>
    <numFmt numFmtId="173" formatCode="_(* #,##0.0_);_(* \(#,##0.0\);_(* &quot;-&quot;_);@_)"/>
    <numFmt numFmtId="174" formatCode="#,##0.0"/>
    <numFmt numFmtId="175" formatCode="_-* #,##0.0_-;\-* #,##0.0_-;_-* &quot;-&quot;?_-;_-@_-"/>
    <numFmt numFmtId="176" formatCode="0.0"/>
    <numFmt numFmtId="177" formatCode="_-* #,##0_-;\-* #,##0_-;_-* &quot;-&quot;??_-;_-@_-"/>
    <numFmt numFmtId="178" formatCode="mmmm\ d\,\ yyyy"/>
    <numFmt numFmtId="179" formatCode="0.0000%"/>
  </numFmts>
  <fonts count="52" x14ac:knownFonts="1">
    <font>
      <sz val="11"/>
      <color theme="1"/>
      <name val="Arial"/>
      <family val="2"/>
      <scheme val="minor"/>
    </font>
    <font>
      <sz val="11"/>
      <color theme="1"/>
      <name val="Arial"/>
      <family val="2"/>
      <scheme val="minor"/>
    </font>
    <font>
      <b/>
      <sz val="11"/>
      <color theme="3"/>
      <name val="Arial"/>
      <family val="2"/>
      <scheme val="minor"/>
    </font>
    <font>
      <sz val="11"/>
      <color theme="0"/>
      <name val="Arial"/>
      <family val="2"/>
      <scheme val="minor"/>
    </font>
    <font>
      <sz val="11"/>
      <color theme="1"/>
      <name val="Arial"/>
      <family val="2"/>
      <charset val="186"/>
      <scheme val="minor"/>
    </font>
    <font>
      <sz val="10"/>
      <name val="Arial"/>
      <family val="2"/>
      <scheme val="minor"/>
    </font>
    <font>
      <sz val="22"/>
      <name val="Arial"/>
      <family val="2"/>
      <scheme val="minor"/>
    </font>
    <font>
      <b/>
      <sz val="22"/>
      <name val="Arial"/>
      <family val="2"/>
      <scheme val="minor"/>
    </font>
    <font>
      <sz val="16"/>
      <name val="Arial"/>
      <family val="2"/>
      <scheme val="minor"/>
    </font>
    <font>
      <sz val="14"/>
      <name val="Arial"/>
      <family val="2"/>
      <scheme val="minor"/>
    </font>
    <font>
      <sz val="12"/>
      <name val="Arial"/>
      <family val="2"/>
      <scheme val="minor"/>
    </font>
    <font>
      <i/>
      <sz val="12"/>
      <name val="Arial"/>
      <family val="2"/>
      <scheme val="minor"/>
    </font>
    <font>
      <sz val="9"/>
      <color theme="1"/>
      <name val="Arial"/>
      <family val="2"/>
      <scheme val="minor"/>
    </font>
    <font>
      <sz val="9"/>
      <name val="Arial"/>
      <family val="2"/>
      <charset val="186"/>
    </font>
    <font>
      <sz val="8"/>
      <name val="Arial"/>
      <family val="2"/>
      <charset val="186"/>
    </font>
    <font>
      <b/>
      <sz val="9"/>
      <color theme="1"/>
      <name val="Arial"/>
      <family val="2"/>
      <scheme val="minor"/>
    </font>
    <font>
      <b/>
      <sz val="9"/>
      <color theme="3"/>
      <name val="Arial"/>
      <family val="2"/>
      <scheme val="minor"/>
    </font>
    <font>
      <sz val="10"/>
      <name val="Arial"/>
      <family val="2"/>
    </font>
    <font>
      <b/>
      <sz val="8"/>
      <color indexed="24"/>
      <name val="Arial"/>
      <family val="2"/>
      <charset val="186"/>
    </font>
    <font>
      <sz val="10"/>
      <color theme="1"/>
      <name val="Arial"/>
      <family val="2"/>
      <scheme val="minor"/>
    </font>
    <font>
      <b/>
      <sz val="10"/>
      <color theme="1"/>
      <name val="Arial"/>
      <family val="2"/>
      <scheme val="minor"/>
    </font>
    <font>
      <sz val="10"/>
      <color theme="0"/>
      <name val="Arial"/>
      <family val="2"/>
      <scheme val="minor"/>
    </font>
    <font>
      <b/>
      <sz val="10"/>
      <color rgb="FF000000"/>
      <name val="Arial"/>
      <family val="2"/>
      <scheme val="minor"/>
    </font>
    <font>
      <sz val="10"/>
      <color rgb="FF000000"/>
      <name val="Arial"/>
      <family val="2"/>
      <scheme val="minor"/>
    </font>
    <font>
      <b/>
      <sz val="10"/>
      <name val="Arial"/>
      <family val="2"/>
      <scheme val="minor"/>
    </font>
    <font>
      <i/>
      <sz val="10"/>
      <color theme="1"/>
      <name val="Arial"/>
      <family val="2"/>
      <scheme val="minor"/>
    </font>
    <font>
      <b/>
      <sz val="10"/>
      <color theme="0"/>
      <name val="Arial"/>
      <family val="2"/>
      <scheme val="minor"/>
    </font>
    <font>
      <b/>
      <sz val="10"/>
      <color theme="1"/>
      <name val="Arial"/>
      <family val="2"/>
      <charset val="204"/>
      <scheme val="minor"/>
    </font>
    <font>
      <sz val="10"/>
      <color theme="1"/>
      <name val="Arial"/>
      <family val="2"/>
      <charset val="204"/>
      <scheme val="minor"/>
    </font>
    <font>
      <b/>
      <i/>
      <sz val="10"/>
      <color theme="1"/>
      <name val="Arial"/>
      <family val="2"/>
      <scheme val="minor"/>
    </font>
    <font>
      <sz val="10"/>
      <color theme="1"/>
      <name val="Georgia"/>
      <family val="1"/>
    </font>
    <font>
      <b/>
      <sz val="20"/>
      <color rgb="FFFF0000"/>
      <name val="Arial"/>
      <family val="2"/>
      <scheme val="minor"/>
    </font>
    <font>
      <b/>
      <sz val="11"/>
      <color theme="1"/>
      <name val="Arial"/>
      <family val="2"/>
      <scheme val="minor"/>
    </font>
    <font>
      <b/>
      <sz val="24"/>
      <color theme="0"/>
      <name val="Arial"/>
      <family val="2"/>
      <scheme val="minor"/>
    </font>
    <font>
      <b/>
      <sz val="9"/>
      <color theme="4"/>
      <name val="Arial"/>
      <family val="2"/>
      <scheme val="minor"/>
    </font>
    <font>
      <sz val="10"/>
      <color theme="4"/>
      <name val="Arial"/>
      <family val="2"/>
      <scheme val="minor"/>
    </font>
    <font>
      <b/>
      <sz val="10"/>
      <name val="Arial"/>
      <family val="2"/>
      <charset val="204"/>
      <scheme val="minor"/>
    </font>
    <font>
      <sz val="10"/>
      <color theme="8"/>
      <name val="Arial"/>
      <family val="2"/>
      <scheme val="minor"/>
    </font>
    <font>
      <b/>
      <sz val="10"/>
      <color theme="8"/>
      <name val="Arial"/>
      <family val="2"/>
      <scheme val="minor"/>
    </font>
    <font>
      <sz val="10"/>
      <color theme="0" tint="-0.499984740745262"/>
      <name val="Arial"/>
      <family val="2"/>
      <scheme val="minor"/>
    </font>
    <font>
      <sz val="10"/>
      <color theme="0" tint="-0.249977111117893"/>
      <name val="Arial"/>
      <family val="2"/>
      <scheme val="minor"/>
    </font>
    <font>
      <sz val="10"/>
      <color theme="2" tint="-0.499984740745262"/>
      <name val="Arial"/>
      <family val="2"/>
      <scheme val="minor"/>
    </font>
    <font>
      <sz val="10"/>
      <color rgb="FFFF0000"/>
      <name val="Arial"/>
      <family val="2"/>
      <scheme val="minor"/>
    </font>
    <font>
      <sz val="10"/>
      <color theme="3"/>
      <name val="Arial"/>
      <family val="2"/>
      <scheme val="minor"/>
    </font>
    <font>
      <b/>
      <sz val="14"/>
      <name val="Arial"/>
      <family val="2"/>
      <scheme val="minor"/>
    </font>
    <font>
      <b/>
      <sz val="14"/>
      <color rgb="FF1E7482"/>
      <name val="Arial"/>
      <family val="2"/>
      <scheme val="minor"/>
    </font>
    <font>
      <b/>
      <i/>
      <sz val="10"/>
      <color rgb="FF1E7482"/>
      <name val="Arial"/>
      <family val="2"/>
      <scheme val="minor"/>
    </font>
    <font>
      <u/>
      <sz val="10"/>
      <color theme="1"/>
      <name val="Arial"/>
      <family val="2"/>
      <scheme val="minor"/>
    </font>
    <font>
      <b/>
      <sz val="10"/>
      <color theme="1"/>
      <name val="Arial"/>
      <family val="2"/>
      <charset val="186"/>
      <scheme val="minor"/>
    </font>
    <font>
      <b/>
      <i/>
      <sz val="10"/>
      <color theme="1"/>
      <name val="Arial"/>
      <family val="2"/>
      <charset val="186"/>
      <scheme val="minor"/>
    </font>
    <font>
      <b/>
      <sz val="14"/>
      <color rgb="FF1E7482"/>
      <name val="Arial"/>
      <family val="2"/>
      <charset val="186"/>
      <scheme val="minor"/>
    </font>
    <font>
      <b/>
      <sz val="12"/>
      <color theme="0"/>
      <name val="Arial"/>
      <family val="2"/>
      <scheme val="minor"/>
    </font>
  </fonts>
  <fills count="18">
    <fill>
      <patternFill patternType="none"/>
    </fill>
    <fill>
      <patternFill patternType="gray125"/>
    </fill>
    <fill>
      <patternFill patternType="solid">
        <fgColor theme="5"/>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1E7482"/>
        <bgColor indexed="64"/>
      </patternFill>
    </fill>
    <fill>
      <patternFill patternType="solid">
        <fgColor rgb="FFD6F1F6"/>
        <bgColor indexed="64"/>
      </patternFill>
    </fill>
    <fill>
      <patternFill patternType="solid">
        <fgColor rgb="FFD4F4EC"/>
        <bgColor indexed="64"/>
      </patternFill>
    </fill>
    <fill>
      <patternFill patternType="solid">
        <fgColor rgb="FFAAE1EC"/>
        <bgColor indexed="64"/>
      </patternFill>
    </fill>
    <fill>
      <gradientFill degree="90">
        <stop position="0">
          <color theme="6" tint="0.59999389629810485"/>
        </stop>
        <stop position="1">
          <color rgb="FFA2E8D7"/>
        </stop>
      </gradientFill>
    </fill>
    <fill>
      <gradientFill degree="90">
        <stop position="0">
          <color theme="2" tint="-0.34900967436750391"/>
        </stop>
        <stop position="1">
          <color rgb="FFA2E8D7"/>
        </stop>
      </gradientFill>
    </fill>
    <fill>
      <patternFill patternType="solid">
        <fgColor theme="2" tint="-0.14999847407452621"/>
        <bgColor indexed="64"/>
      </patternFill>
    </fill>
  </fills>
  <borders count="27">
    <border>
      <left/>
      <right/>
      <top/>
      <bottom/>
      <diagonal/>
    </border>
    <border>
      <left/>
      <right style="thin">
        <color theme="0"/>
      </right>
      <top/>
      <bottom/>
      <diagonal/>
    </border>
    <border>
      <left style="thin">
        <color indexed="64"/>
      </left>
      <right/>
      <top/>
      <bottom/>
      <diagonal/>
    </border>
    <border>
      <left/>
      <right/>
      <top style="thin">
        <color theme="4"/>
      </top>
      <bottom/>
      <diagonal/>
    </border>
    <border>
      <left/>
      <right/>
      <top style="thin">
        <color theme="4"/>
      </top>
      <bottom style="medium">
        <color theme="4"/>
      </bottom>
      <diagonal/>
    </border>
    <border>
      <left/>
      <right/>
      <top/>
      <bottom style="medium">
        <color theme="4"/>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hair">
        <color theme="6"/>
      </left>
      <right/>
      <top style="hair">
        <color theme="6"/>
      </top>
      <bottom/>
      <diagonal/>
    </border>
    <border>
      <left/>
      <right style="hair">
        <color theme="6"/>
      </right>
      <top style="hair">
        <color theme="6"/>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top/>
      <bottom style="thin">
        <color rgb="FF1E7482"/>
      </bottom>
      <diagonal/>
    </border>
    <border>
      <left/>
      <right style="thin">
        <color theme="0"/>
      </right>
      <top/>
      <bottom style="thin">
        <color rgb="FF1E7482"/>
      </bottom>
      <diagonal/>
    </border>
    <border>
      <left/>
      <right/>
      <top/>
      <bottom style="medium">
        <color rgb="FF1E7482"/>
      </bottom>
      <diagonal/>
    </border>
    <border>
      <left/>
      <right style="thin">
        <color rgb="FF1E7482"/>
      </right>
      <top style="medium">
        <color rgb="FF1E7482"/>
      </top>
      <bottom/>
      <diagonal/>
    </border>
    <border>
      <left/>
      <right style="thin">
        <color rgb="FF1E7482"/>
      </right>
      <top/>
      <bottom/>
      <diagonal/>
    </border>
    <border>
      <left style="medium">
        <color indexed="64"/>
      </left>
      <right/>
      <top/>
      <bottom/>
      <diagonal/>
    </border>
    <border>
      <left/>
      <right/>
      <top/>
      <bottom style="medium">
        <color indexed="64"/>
      </bottom>
      <diagonal/>
    </border>
    <border>
      <left/>
      <right style="medium">
        <color indexed="64"/>
      </right>
      <top/>
      <bottom/>
      <diagonal/>
    </border>
    <border>
      <left/>
      <right/>
      <top style="medium">
        <color rgb="FF1E7482"/>
      </top>
      <bottom/>
      <diagonal/>
    </border>
  </borders>
  <cellStyleXfs count="19">
    <xf numFmtId="0" fontId="0" fillId="0" borderId="0"/>
    <xf numFmtId="9" fontId="1" fillId="0" borderId="0" applyFont="0" applyFill="0" applyBorder="0" applyAlignment="0" applyProtection="0"/>
    <xf numFmtId="0" fontId="3" fillId="2" borderId="0" applyNumberFormat="0" applyBorder="0" applyAlignment="0" applyProtection="0"/>
    <xf numFmtId="0" fontId="4" fillId="0" borderId="0"/>
    <xf numFmtId="167" fontId="12" fillId="0" borderId="0"/>
    <xf numFmtId="168" fontId="12" fillId="0" borderId="0" applyFont="0" applyFill="0" applyBorder="0" applyAlignment="0" applyProtection="0"/>
    <xf numFmtId="167" fontId="13" fillId="0" borderId="0" applyAlignment="0" applyProtection="0"/>
    <xf numFmtId="168" fontId="14" fillId="0" borderId="0" applyFill="0" applyBorder="0" applyAlignment="0" applyProtection="0"/>
    <xf numFmtId="167" fontId="15" fillId="0" borderId="3" applyNumberFormat="0" applyFill="0" applyAlignment="0" applyProtection="0"/>
    <xf numFmtId="169" fontId="15" fillId="0" borderId="4" applyNumberFormat="0" applyFill="0" applyAlignment="0" applyProtection="0"/>
    <xf numFmtId="169" fontId="16" fillId="0" borderId="5" applyFill="0" applyProtection="0">
      <alignment horizontal="right" wrapText="1"/>
    </xf>
    <xf numFmtId="171" fontId="16" fillId="0" borderId="5" applyFill="0" applyProtection="0">
      <alignment horizontal="right" wrapText="1"/>
    </xf>
    <xf numFmtId="9" fontId="17" fillId="0" borderId="0" applyFont="0" applyFill="0" applyBorder="0" applyAlignment="0" applyProtection="0"/>
    <xf numFmtId="49" fontId="18" fillId="0" borderId="0" applyFont="0" applyFill="0" applyBorder="0" applyAlignment="0" applyProtection="0">
      <alignment horizontal="left"/>
    </xf>
    <xf numFmtId="0" fontId="2" fillId="0" borderId="0" applyAlignment="0" applyProtection="0"/>
    <xf numFmtId="9" fontId="12" fillId="0" borderId="0" applyFont="0" applyFill="0" applyBorder="0" applyAlignment="0" applyProtection="0"/>
    <xf numFmtId="0" fontId="17" fillId="0" borderId="0"/>
    <xf numFmtId="0" fontId="34" fillId="0" borderId="0" applyFill="0" applyProtection="0">
      <alignment wrapText="1"/>
    </xf>
    <xf numFmtId="43" fontId="1" fillId="0" borderId="0" applyFont="0" applyFill="0" applyBorder="0" applyAlignment="0" applyProtection="0"/>
  </cellStyleXfs>
  <cellXfs count="357">
    <xf numFmtId="0" fontId="0" fillId="0" borderId="0" xfId="0"/>
    <xf numFmtId="0" fontId="5" fillId="3" borderId="0" xfId="3" applyFont="1" applyFill="1"/>
    <xf numFmtId="0" fontId="6" fillId="3" borderId="0" xfId="3" applyFont="1" applyFill="1"/>
    <xf numFmtId="0" fontId="8" fillId="3" borderId="0" xfId="3" applyFont="1" applyFill="1"/>
    <xf numFmtId="0" fontId="10" fillId="3" borderId="0" xfId="3" applyFont="1" applyFill="1"/>
    <xf numFmtId="0" fontId="11" fillId="3" borderId="0" xfId="3" applyFont="1" applyFill="1"/>
    <xf numFmtId="0" fontId="19" fillId="0" borderId="0" xfId="0" applyFont="1" applyProtection="1">
      <protection locked="0"/>
    </xf>
    <xf numFmtId="0" fontId="21" fillId="0" borderId="0" xfId="2" applyFont="1" applyFill="1" applyProtection="1">
      <protection locked="0"/>
    </xf>
    <xf numFmtId="0" fontId="19" fillId="0" borderId="0" xfId="0" applyFont="1" applyAlignment="1" applyProtection="1">
      <alignment vertical="center"/>
      <protection locked="0"/>
    </xf>
    <xf numFmtId="0" fontId="19" fillId="0" borderId="1" xfId="0" applyFont="1" applyBorder="1" applyProtection="1">
      <protection locked="0"/>
    </xf>
    <xf numFmtId="0" fontId="20" fillId="4" borderId="0" xfId="0" applyFont="1" applyFill="1" applyAlignment="1" applyProtection="1">
      <alignment vertical="center"/>
      <protection locked="0"/>
    </xf>
    <xf numFmtId="0" fontId="20" fillId="4" borderId="0" xfId="0" applyFont="1" applyFill="1" applyAlignment="1" applyProtection="1">
      <alignment vertical="center" wrapText="1"/>
      <protection locked="0"/>
    </xf>
    <xf numFmtId="0" fontId="20" fillId="4" borderId="0" xfId="0" applyFont="1" applyFill="1" applyProtection="1">
      <protection locked="0"/>
    </xf>
    <xf numFmtId="9" fontId="19" fillId="3" borderId="0" xfId="0" applyNumberFormat="1" applyFont="1" applyFill="1" applyAlignment="1" applyProtection="1">
      <alignment vertical="center"/>
      <protection locked="0"/>
    </xf>
    <xf numFmtId="9" fontId="19" fillId="0" borderId="0" xfId="1" applyFont="1" applyFill="1" applyBorder="1" applyAlignment="1" applyProtection="1">
      <alignment vertical="center" wrapText="1"/>
      <protection locked="0"/>
    </xf>
    <xf numFmtId="9" fontId="19" fillId="0" borderId="0" xfId="1" applyFont="1" applyFill="1" applyBorder="1" applyAlignment="1" applyProtection="1">
      <protection locked="0"/>
    </xf>
    <xf numFmtId="0" fontId="19" fillId="0" borderId="0" xfId="0" applyFont="1" applyAlignment="1" applyProtection="1">
      <alignment horizontal="center" vertical="center"/>
      <protection locked="0"/>
    </xf>
    <xf numFmtId="0" fontId="19" fillId="0" borderId="0" xfId="0" applyFont="1" applyAlignment="1" applyProtection="1">
      <alignment vertical="center" wrapText="1"/>
      <protection locked="0"/>
    </xf>
    <xf numFmtId="0" fontId="19" fillId="0" borderId="0" xfId="0" applyFont="1" applyAlignment="1" applyProtection="1">
      <alignment horizontal="center"/>
      <protection locked="0"/>
    </xf>
    <xf numFmtId="0" fontId="21" fillId="0" borderId="0" xfId="0" applyFont="1" applyProtection="1">
      <protection locked="0"/>
    </xf>
    <xf numFmtId="0" fontId="20"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173" fontId="19" fillId="0" borderId="0" xfId="0" applyNumberFormat="1" applyFont="1" applyProtection="1">
      <protection locked="0"/>
    </xf>
    <xf numFmtId="172" fontId="19" fillId="0" borderId="0" xfId="0" applyNumberFormat="1" applyFont="1" applyProtection="1">
      <protection locked="0"/>
    </xf>
    <xf numFmtId="173" fontId="19" fillId="5" borderId="0" xfId="0" applyNumberFormat="1" applyFont="1" applyFill="1" applyProtection="1">
      <protection locked="0"/>
    </xf>
    <xf numFmtId="43" fontId="19" fillId="0" borderId="0" xfId="0" applyNumberFormat="1" applyFont="1" applyProtection="1">
      <protection locked="0"/>
    </xf>
    <xf numFmtId="173" fontId="20" fillId="0" borderId="0" xfId="0" applyNumberFormat="1" applyFont="1" applyProtection="1">
      <protection locked="0"/>
    </xf>
    <xf numFmtId="175" fontId="19" fillId="0" borderId="0" xfId="0" applyNumberFormat="1" applyFont="1" applyProtection="1">
      <protection locked="0"/>
    </xf>
    <xf numFmtId="170" fontId="19" fillId="0" borderId="0" xfId="0" applyNumberFormat="1" applyFont="1" applyAlignment="1">
      <alignment vertical="center"/>
    </xf>
    <xf numFmtId="10" fontId="19" fillId="0" borderId="15" xfId="0" applyNumberFormat="1" applyFont="1" applyBorder="1" applyAlignment="1">
      <alignment vertical="center"/>
    </xf>
    <xf numFmtId="167" fontId="19" fillId="0" borderId="17" xfId="0" applyNumberFormat="1" applyFont="1" applyBorder="1" applyAlignment="1">
      <alignment vertical="center"/>
    </xf>
    <xf numFmtId="10" fontId="29" fillId="0" borderId="13" xfId="0" applyNumberFormat="1" applyFont="1" applyBorder="1" applyAlignment="1">
      <alignment vertical="center"/>
    </xf>
    <xf numFmtId="177" fontId="19" fillId="0" borderId="0" xfId="0" applyNumberFormat="1" applyFont="1" applyAlignment="1">
      <alignment vertical="center"/>
    </xf>
    <xf numFmtId="0" fontId="19" fillId="0" borderId="0" xfId="0" applyFont="1" applyAlignment="1">
      <alignment horizontal="right" vertical="center"/>
    </xf>
    <xf numFmtId="0" fontId="20" fillId="0" borderId="0" xfId="0" applyFont="1" applyAlignment="1">
      <alignment horizontal="right" vertical="center"/>
    </xf>
    <xf numFmtId="9" fontId="19" fillId="0" borderId="0" xfId="0" applyNumberFormat="1" applyFont="1" applyAlignment="1">
      <alignment horizontal="right" vertical="center"/>
    </xf>
    <xf numFmtId="167" fontId="20" fillId="4" borderId="0" xfId="0" applyNumberFormat="1" applyFont="1" applyFill="1" applyAlignment="1">
      <alignment horizontal="right" vertical="center"/>
    </xf>
    <xf numFmtId="0" fontId="19" fillId="0" borderId="0" xfId="0" applyFont="1"/>
    <xf numFmtId="9" fontId="19" fillId="8" borderId="0" xfId="0" applyNumberFormat="1" applyFont="1" applyFill="1" applyAlignment="1">
      <alignment horizontal="right" vertical="center"/>
    </xf>
    <xf numFmtId="167" fontId="19" fillId="0" borderId="0" xfId="0" applyNumberFormat="1" applyFont="1" applyAlignment="1">
      <alignment horizontal="right" vertical="center"/>
    </xf>
    <xf numFmtId="167" fontId="20" fillId="0" borderId="0" xfId="0" applyNumberFormat="1" applyFont="1" applyAlignment="1">
      <alignment horizontal="right" vertical="center" wrapText="1"/>
    </xf>
    <xf numFmtId="0" fontId="19" fillId="0" borderId="0" xfId="0" applyFont="1" applyAlignment="1">
      <alignment horizontal="center"/>
    </xf>
    <xf numFmtId="173" fontId="19" fillId="0" borderId="0" xfId="0" applyNumberFormat="1" applyFont="1" applyAlignment="1">
      <alignment horizontal="right" vertical="center"/>
    </xf>
    <xf numFmtId="173" fontId="19" fillId="0" borderId="0" xfId="0" applyNumberFormat="1" applyFont="1"/>
    <xf numFmtId="0" fontId="19" fillId="0" borderId="0" xfId="0" applyFont="1" applyAlignment="1">
      <alignment horizontal="center" vertical="center"/>
    </xf>
    <xf numFmtId="167" fontId="19" fillId="0" borderId="0" xfId="0" applyNumberFormat="1" applyFont="1"/>
    <xf numFmtId="0" fontId="19" fillId="3" borderId="0" xfId="0" applyFont="1" applyFill="1" applyAlignment="1">
      <alignment horizontal="right" vertical="center"/>
    </xf>
    <xf numFmtId="0" fontId="19" fillId="3" borderId="0" xfId="0" applyFont="1" applyFill="1" applyAlignment="1">
      <alignment horizontal="center" vertical="center"/>
    </xf>
    <xf numFmtId="173" fontId="19" fillId="3" borderId="0" xfId="0" applyNumberFormat="1" applyFont="1" applyFill="1" applyAlignment="1">
      <alignment horizontal="right" vertical="center"/>
    </xf>
    <xf numFmtId="0" fontId="19" fillId="7" borderId="0" xfId="0" applyFont="1" applyFill="1" applyAlignment="1">
      <alignment horizontal="right" vertical="center"/>
    </xf>
    <xf numFmtId="0" fontId="19" fillId="4" borderId="0" xfId="0" applyFont="1" applyFill="1" applyAlignment="1">
      <alignment horizontal="right" vertical="center"/>
    </xf>
    <xf numFmtId="0" fontId="19" fillId="4" borderId="0" xfId="0" applyFont="1" applyFill="1" applyAlignment="1">
      <alignment horizontal="center" vertical="center"/>
    </xf>
    <xf numFmtId="167" fontId="19" fillId="4" borderId="0" xfId="0" applyNumberFormat="1" applyFont="1" applyFill="1" applyAlignment="1">
      <alignment horizontal="right" vertical="center"/>
    </xf>
    <xf numFmtId="173" fontId="19" fillId="0" borderId="0" xfId="0" applyNumberFormat="1" applyFont="1" applyAlignment="1">
      <alignment vertical="center"/>
    </xf>
    <xf numFmtId="173" fontId="19" fillId="3" borderId="0" xfId="0" applyNumberFormat="1" applyFont="1" applyFill="1" applyAlignment="1">
      <alignment vertical="center"/>
    </xf>
    <xf numFmtId="167" fontId="19" fillId="3" borderId="0" xfId="0" applyNumberFormat="1" applyFont="1" applyFill="1" applyAlignment="1">
      <alignment horizontal="right" vertical="center"/>
    </xf>
    <xf numFmtId="174" fontId="19" fillId="0" borderId="0" xfId="0" applyNumberFormat="1" applyFont="1" applyAlignment="1">
      <alignment horizontal="right" vertical="center"/>
    </xf>
    <xf numFmtId="174" fontId="19" fillId="0" borderId="0" xfId="0" applyNumberFormat="1" applyFont="1" applyAlignment="1">
      <alignment horizontal="center" vertical="center"/>
    </xf>
    <xf numFmtId="172" fontId="20" fillId="7" borderId="0" xfId="0" applyNumberFormat="1" applyFont="1" applyFill="1" applyAlignment="1">
      <alignment horizontal="right" vertical="center" wrapText="1"/>
    </xf>
    <xf numFmtId="172" fontId="19" fillId="0" borderId="0" xfId="0" applyNumberFormat="1" applyFont="1" applyAlignment="1">
      <alignment horizontal="right" vertical="center"/>
    </xf>
    <xf numFmtId="167" fontId="28" fillId="0" borderId="0" xfId="0" applyNumberFormat="1" applyFont="1" applyAlignment="1">
      <alignment horizontal="right" vertical="center"/>
    </xf>
    <xf numFmtId="167" fontId="28" fillId="3" borderId="0" xfId="0" applyNumberFormat="1" applyFont="1" applyFill="1" applyAlignment="1">
      <alignment horizontal="right" vertical="center"/>
    </xf>
    <xf numFmtId="167" fontId="20" fillId="4" borderId="0" xfId="0" applyNumberFormat="1" applyFont="1" applyFill="1" applyAlignment="1">
      <alignment horizontal="right" vertical="center" wrapText="1"/>
    </xf>
    <xf numFmtId="167" fontId="19" fillId="0" borderId="0" xfId="0" applyNumberFormat="1" applyFont="1" applyAlignment="1">
      <alignment horizontal="right" vertical="center" wrapText="1"/>
    </xf>
    <xf numFmtId="167" fontId="19" fillId="8" borderId="0" xfId="0" applyNumberFormat="1" applyFont="1" applyFill="1" applyAlignment="1">
      <alignment horizontal="right" vertical="center"/>
    </xf>
    <xf numFmtId="0" fontId="19" fillId="8" borderId="0" xfId="0" applyFont="1" applyFill="1" applyAlignment="1">
      <alignment horizontal="right" vertical="center"/>
    </xf>
    <xf numFmtId="173" fontId="19" fillId="8" borderId="0" xfId="0" applyNumberFormat="1" applyFont="1" applyFill="1" applyAlignment="1">
      <alignment horizontal="right" vertical="center"/>
    </xf>
    <xf numFmtId="172" fontId="19" fillId="8" borderId="0" xfId="0" applyNumberFormat="1" applyFont="1" applyFill="1" applyAlignment="1">
      <alignment horizontal="right" vertical="center"/>
    </xf>
    <xf numFmtId="170" fontId="19" fillId="0" borderId="0" xfId="0" applyNumberFormat="1" applyFont="1" applyAlignment="1">
      <alignment horizontal="right" vertical="center"/>
    </xf>
    <xf numFmtId="167" fontId="36" fillId="0" borderId="0" xfId="0" applyNumberFormat="1" applyFont="1" applyAlignment="1">
      <alignment horizontal="right" vertical="center"/>
    </xf>
    <xf numFmtId="170" fontId="19" fillId="0" borderId="0" xfId="1" applyNumberFormat="1" applyFont="1" applyFill="1" applyBorder="1" applyAlignment="1" applyProtection="1">
      <alignment horizontal="right" vertical="center"/>
    </xf>
    <xf numFmtId="175" fontId="20" fillId="0" borderId="0" xfId="0" applyNumberFormat="1" applyFont="1" applyAlignment="1">
      <alignment horizontal="right" vertical="top"/>
    </xf>
    <xf numFmtId="0" fontId="39" fillId="0" borderId="0" xfId="0" applyFont="1" applyAlignment="1">
      <alignment vertical="center"/>
    </xf>
    <xf numFmtId="0" fontId="31" fillId="0" borderId="0" xfId="0" applyFont="1" applyAlignment="1" applyProtection="1">
      <alignment horizontal="center"/>
      <protection locked="0"/>
    </xf>
    <xf numFmtId="0" fontId="19" fillId="10" borderId="0" xfId="0" applyFont="1" applyFill="1" applyAlignment="1" applyProtection="1">
      <alignment horizontal="center" vertical="center"/>
      <protection locked="0"/>
    </xf>
    <xf numFmtId="9" fontId="19" fillId="10" borderId="0" xfId="1" applyFont="1" applyFill="1" applyBorder="1" applyAlignment="1" applyProtection="1">
      <alignment horizontal="center" vertical="center"/>
      <protection locked="0"/>
    </xf>
    <xf numFmtId="0" fontId="40" fillId="0" borderId="0" xfId="0" applyFont="1" applyAlignment="1">
      <alignment vertical="center"/>
    </xf>
    <xf numFmtId="0" fontId="41" fillId="0" borderId="0" xfId="0" applyFont="1" applyAlignment="1">
      <alignment vertical="center"/>
    </xf>
    <xf numFmtId="170" fontId="19" fillId="10" borderId="0" xfId="1" applyNumberFormat="1" applyFont="1" applyFill="1" applyBorder="1" applyAlignment="1" applyProtection="1">
      <alignment horizontal="center" vertical="center"/>
      <protection locked="0"/>
    </xf>
    <xf numFmtId="0" fontId="19" fillId="10" borderId="0" xfId="1" applyNumberFormat="1" applyFont="1" applyFill="1" applyBorder="1" applyAlignment="1" applyProtection="1">
      <alignment horizontal="center" vertical="center"/>
      <protection locked="0"/>
    </xf>
    <xf numFmtId="9" fontId="19" fillId="0" borderId="0" xfId="0" applyNumberFormat="1" applyFont="1" applyAlignment="1" applyProtection="1">
      <alignment vertical="center"/>
      <protection locked="0"/>
    </xf>
    <xf numFmtId="14" fontId="19" fillId="10" borderId="0" xfId="0" applyNumberFormat="1" applyFont="1" applyFill="1" applyAlignment="1" applyProtection="1">
      <alignment horizontal="center"/>
      <protection locked="0"/>
    </xf>
    <xf numFmtId="9" fontId="19" fillId="0" borderId="0" xfId="0" applyNumberFormat="1" applyFont="1" applyAlignment="1" applyProtection="1">
      <alignment horizontal="center" vertical="center"/>
      <protection locked="0"/>
    </xf>
    <xf numFmtId="176" fontId="19" fillId="0" borderId="0" xfId="0" applyNumberFormat="1" applyFont="1" applyAlignment="1" applyProtection="1">
      <alignment horizontal="center" vertical="center"/>
      <protection locked="0"/>
    </xf>
    <xf numFmtId="10" fontId="19" fillId="10" borderId="0" xfId="0" applyNumberFormat="1" applyFont="1" applyFill="1" applyAlignment="1" applyProtection="1">
      <alignment horizontal="center" vertical="center"/>
      <protection locked="0"/>
    </xf>
    <xf numFmtId="0" fontId="26" fillId="11" borderId="0" xfId="0" applyFont="1" applyFill="1" applyAlignment="1" applyProtection="1">
      <alignment vertical="center"/>
      <protection locked="0"/>
    </xf>
    <xf numFmtId="0" fontId="5" fillId="11" borderId="0" xfId="3" applyFont="1" applyFill="1"/>
    <xf numFmtId="0" fontId="7" fillId="11" borderId="0" xfId="3" applyFont="1" applyFill="1" applyAlignment="1">
      <alignment wrapText="1"/>
    </xf>
    <xf numFmtId="0" fontId="6" fillId="11" borderId="0" xfId="3" applyFont="1" applyFill="1"/>
    <xf numFmtId="0" fontId="6" fillId="11" borderId="2" xfId="3" applyFont="1" applyFill="1" applyBorder="1"/>
    <xf numFmtId="0" fontId="5" fillId="11" borderId="2" xfId="3" applyFont="1" applyFill="1" applyBorder="1"/>
    <xf numFmtId="0" fontId="8" fillId="11" borderId="2" xfId="3" applyFont="1" applyFill="1" applyBorder="1"/>
    <xf numFmtId="0" fontId="10" fillId="11" borderId="2" xfId="3" applyFont="1" applyFill="1" applyBorder="1"/>
    <xf numFmtId="0" fontId="8" fillId="11" borderId="0" xfId="3" applyFont="1" applyFill="1"/>
    <xf numFmtId="0" fontId="10" fillId="11" borderId="0" xfId="3" applyFont="1" applyFill="1"/>
    <xf numFmtId="0" fontId="11" fillId="11" borderId="0" xfId="3" applyFont="1" applyFill="1"/>
    <xf numFmtId="0" fontId="11" fillId="11" borderId="2" xfId="3" applyFont="1" applyFill="1" applyBorder="1"/>
    <xf numFmtId="0" fontId="7" fillId="3" borderId="0" xfId="3" applyFont="1" applyFill="1" applyAlignment="1">
      <alignment wrapText="1"/>
    </xf>
    <xf numFmtId="0" fontId="5" fillId="3" borderId="0" xfId="3" applyFont="1" applyFill="1" applyAlignment="1">
      <alignment horizontal="left" wrapText="1"/>
    </xf>
    <xf numFmtId="178" fontId="9" fillId="3" borderId="0" xfId="16" applyNumberFormat="1" applyFont="1" applyFill="1" applyAlignment="1">
      <alignment horizontal="left" vertical="top" wrapText="1"/>
    </xf>
    <xf numFmtId="178" fontId="9" fillId="3" borderId="0" xfId="16" applyNumberFormat="1" applyFont="1" applyFill="1" applyAlignment="1">
      <alignment horizontal="left"/>
    </xf>
    <xf numFmtId="0" fontId="10" fillId="3" borderId="0" xfId="3" applyFont="1" applyFill="1" applyAlignment="1">
      <alignment horizontal="left" wrapText="1"/>
    </xf>
    <xf numFmtId="166" fontId="10" fillId="3" borderId="0" xfId="3" applyNumberFormat="1" applyFont="1" applyFill="1"/>
    <xf numFmtId="178" fontId="9" fillId="3" borderId="0" xfId="16" applyNumberFormat="1" applyFont="1" applyFill="1" applyAlignment="1">
      <alignment horizontal="left" vertical="center"/>
    </xf>
    <xf numFmtId="178" fontId="9" fillId="3" borderId="0" xfId="16" applyNumberFormat="1" applyFont="1" applyFill="1" applyAlignment="1">
      <alignment horizontal="left" vertical="center" wrapText="1"/>
    </xf>
    <xf numFmtId="0" fontId="19" fillId="0" borderId="18" xfId="0" applyFont="1" applyBorder="1" applyAlignment="1" applyProtection="1">
      <alignment vertical="center"/>
      <protection locked="0"/>
    </xf>
    <xf numFmtId="0" fontId="19" fillId="0" borderId="18" xfId="0" applyFont="1" applyBorder="1" applyProtection="1">
      <protection locked="0"/>
    </xf>
    <xf numFmtId="0" fontId="19" fillId="0" borderId="19" xfId="0" applyFont="1" applyBorder="1" applyProtection="1">
      <protection locked="0"/>
    </xf>
    <xf numFmtId="0" fontId="19" fillId="0" borderId="20" xfId="0" applyFont="1" applyBorder="1" applyAlignment="1" applyProtection="1">
      <alignment vertical="center"/>
      <protection locked="0"/>
    </xf>
    <xf numFmtId="0" fontId="24" fillId="0" borderId="20" xfId="0" applyFont="1" applyBorder="1" applyAlignment="1" applyProtection="1">
      <alignment horizontal="center" wrapText="1"/>
      <protection locked="0"/>
    </xf>
    <xf numFmtId="0" fontId="24" fillId="0" borderId="20" xfId="0" applyFont="1" applyBorder="1" applyAlignment="1" applyProtection="1">
      <alignment wrapText="1"/>
      <protection locked="0"/>
    </xf>
    <xf numFmtId="0" fontId="35" fillId="0" borderId="20" xfId="0" applyFont="1" applyBorder="1" applyAlignment="1" applyProtection="1">
      <alignment vertical="center"/>
      <protection locked="0"/>
    </xf>
    <xf numFmtId="0" fontId="19" fillId="0" borderId="20" xfId="0" applyFont="1" applyBorder="1" applyAlignment="1" applyProtection="1">
      <alignment horizontal="center"/>
      <protection locked="0"/>
    </xf>
    <xf numFmtId="167" fontId="19" fillId="0" borderId="20" xfId="0" applyNumberFormat="1" applyFont="1" applyBorder="1" applyAlignment="1">
      <alignment horizontal="right" vertical="center" wrapText="1"/>
    </xf>
    <xf numFmtId="167" fontId="20" fillId="12" borderId="0" xfId="0" applyNumberFormat="1" applyFont="1" applyFill="1" applyAlignment="1">
      <alignment horizontal="right" vertical="top" wrapText="1"/>
    </xf>
    <xf numFmtId="10" fontId="29" fillId="13" borderId="0" xfId="0" applyNumberFormat="1" applyFont="1" applyFill="1" applyAlignment="1">
      <alignment vertical="center"/>
    </xf>
    <xf numFmtId="10" fontId="19" fillId="13" borderId="0" xfId="0" applyNumberFormat="1" applyFont="1" applyFill="1" applyAlignment="1">
      <alignment vertical="center"/>
    </xf>
    <xf numFmtId="9" fontId="19" fillId="13" borderId="0" xfId="0" applyNumberFormat="1" applyFont="1" applyFill="1" applyAlignment="1">
      <alignment horizontal="center" vertical="center"/>
    </xf>
    <xf numFmtId="3" fontId="19" fillId="13" borderId="0" xfId="0" applyNumberFormat="1" applyFont="1" applyFill="1" applyAlignment="1">
      <alignment horizontal="center" vertical="center"/>
    </xf>
    <xf numFmtId="174" fontId="19" fillId="13" borderId="0" xfId="0" applyNumberFormat="1" applyFont="1" applyFill="1" applyAlignment="1">
      <alignment horizontal="center" vertical="center"/>
    </xf>
    <xf numFmtId="170" fontId="19" fillId="13" borderId="0" xfId="0" applyNumberFormat="1" applyFont="1" applyFill="1" applyAlignment="1">
      <alignment horizontal="center" vertical="center"/>
    </xf>
    <xf numFmtId="167" fontId="27" fillId="12" borderId="0" xfId="0" applyNumberFormat="1" applyFont="1" applyFill="1" applyAlignment="1">
      <alignment horizontal="right" vertical="top"/>
    </xf>
    <xf numFmtId="167" fontId="28" fillId="0" borderId="20" xfId="0" applyNumberFormat="1" applyFont="1" applyBorder="1" applyAlignment="1">
      <alignment horizontal="right" vertical="center"/>
    </xf>
    <xf numFmtId="167" fontId="36" fillId="0" borderId="18" xfId="0" applyNumberFormat="1" applyFont="1" applyBorder="1" applyAlignment="1">
      <alignment horizontal="right" vertical="center"/>
    </xf>
    <xf numFmtId="170" fontId="19" fillId="14" borderId="0" xfId="1" applyNumberFormat="1" applyFont="1" applyFill="1" applyBorder="1" applyAlignment="1" applyProtection="1">
      <alignment horizontal="center" vertical="center"/>
    </xf>
    <xf numFmtId="0" fontId="19" fillId="14" borderId="0" xfId="0" applyFont="1" applyFill="1" applyAlignment="1">
      <alignment horizontal="center" vertical="center"/>
    </xf>
    <xf numFmtId="14" fontId="19" fillId="14" borderId="0" xfId="0" applyNumberFormat="1" applyFont="1" applyFill="1" applyAlignment="1">
      <alignment horizontal="center" vertical="center"/>
    </xf>
    <xf numFmtId="9" fontId="19" fillId="14" borderId="0" xfId="1" applyFont="1" applyFill="1" applyBorder="1" applyAlignment="1" applyProtection="1">
      <alignment horizontal="center" vertical="center"/>
    </xf>
    <xf numFmtId="170" fontId="19" fillId="13" borderId="0" xfId="1" applyNumberFormat="1" applyFont="1" applyFill="1" applyBorder="1" applyAlignment="1" applyProtection="1">
      <alignment horizontal="center" vertical="center"/>
    </xf>
    <xf numFmtId="170" fontId="19" fillId="12" borderId="7" xfId="0" applyNumberFormat="1" applyFont="1" applyFill="1" applyBorder="1" applyAlignment="1">
      <alignment horizontal="center" vertical="center" wrapText="1"/>
    </xf>
    <xf numFmtId="170" fontId="19" fillId="12" borderId="9" xfId="0" applyNumberFormat="1" applyFont="1" applyFill="1" applyBorder="1" applyAlignment="1">
      <alignment horizontal="center" vertical="center" wrapText="1"/>
    </xf>
    <xf numFmtId="9" fontId="47" fillId="12" borderId="9" xfId="0" applyNumberFormat="1" applyFont="1" applyFill="1" applyBorder="1" applyAlignment="1">
      <alignment horizontal="center" vertical="center" wrapText="1"/>
    </xf>
    <xf numFmtId="164" fontId="19" fillId="12" borderId="9" xfId="0" applyNumberFormat="1" applyFont="1" applyFill="1" applyBorder="1" applyAlignment="1">
      <alignment horizontal="center" vertical="center" wrapText="1"/>
    </xf>
    <xf numFmtId="0" fontId="19" fillId="12" borderId="11" xfId="0" applyFont="1" applyFill="1" applyBorder="1" applyAlignment="1">
      <alignment horizontal="center" vertical="center" wrapText="1"/>
    </xf>
    <xf numFmtId="3" fontId="19" fillId="14" borderId="0" xfId="0" applyNumberFormat="1" applyFont="1" applyFill="1" applyAlignment="1">
      <alignment horizontal="center" vertical="center"/>
    </xf>
    <xf numFmtId="4" fontId="19" fillId="14" borderId="0" xfId="0" applyNumberFormat="1" applyFont="1" applyFill="1" applyAlignment="1">
      <alignment horizontal="center" vertical="center"/>
    </xf>
    <xf numFmtId="10" fontId="19" fillId="10" borderId="0" xfId="1" applyNumberFormat="1" applyFont="1" applyFill="1" applyBorder="1" applyAlignment="1" applyProtection="1">
      <alignment horizontal="center" vertical="center"/>
      <protection locked="0"/>
    </xf>
    <xf numFmtId="9" fontId="19" fillId="10" borderId="0" xfId="1" applyFont="1" applyFill="1" applyAlignment="1" applyProtection="1">
      <alignment horizontal="center" vertical="center"/>
      <protection locked="0"/>
    </xf>
    <xf numFmtId="9" fontId="19" fillId="10" borderId="0" xfId="0" applyNumberFormat="1" applyFont="1" applyFill="1" applyAlignment="1" applyProtection="1">
      <alignment vertical="center"/>
      <protection locked="0"/>
    </xf>
    <xf numFmtId="0" fontId="19" fillId="10" borderId="21" xfId="0" applyFont="1" applyFill="1" applyBorder="1" applyAlignment="1" applyProtection="1">
      <alignment horizontal="center" vertical="center"/>
      <protection locked="0"/>
    </xf>
    <xf numFmtId="0" fontId="19" fillId="10" borderId="22" xfId="0" applyFont="1" applyFill="1" applyBorder="1" applyAlignment="1" applyProtection="1">
      <alignment horizontal="center" vertical="center"/>
      <protection locked="0"/>
    </xf>
    <xf numFmtId="9" fontId="19" fillId="14" borderId="0" xfId="0" applyNumberFormat="1" applyFont="1" applyFill="1" applyAlignment="1">
      <alignment horizontal="center" vertical="center"/>
    </xf>
    <xf numFmtId="176" fontId="19" fillId="13" borderId="0" xfId="0" applyNumberFormat="1" applyFont="1" applyFill="1" applyAlignment="1">
      <alignment horizontal="center" vertical="center"/>
    </xf>
    <xf numFmtId="179" fontId="19" fillId="13" borderId="0" xfId="1" applyNumberFormat="1" applyFont="1" applyFill="1" applyBorder="1" applyAlignment="1" applyProtection="1">
      <alignment horizontal="center" vertical="center"/>
    </xf>
    <xf numFmtId="0" fontId="5" fillId="0" borderId="0" xfId="0" applyFont="1" applyAlignment="1">
      <alignment vertical="top" wrapText="1"/>
    </xf>
    <xf numFmtId="0" fontId="24" fillId="3" borderId="0" xfId="0" applyFont="1" applyFill="1" applyAlignment="1">
      <alignment vertical="center" wrapText="1"/>
    </xf>
    <xf numFmtId="0" fontId="5" fillId="0" borderId="0" xfId="0" applyFont="1" applyAlignment="1">
      <alignment vertical="center" wrapText="1"/>
    </xf>
    <xf numFmtId="0" fontId="19" fillId="0" borderId="0" xfId="0" applyFont="1" applyAlignment="1">
      <alignment wrapText="1"/>
    </xf>
    <xf numFmtId="0" fontId="45" fillId="0" borderId="0" xfId="0" applyFont="1" applyAlignment="1">
      <alignment horizontal="left"/>
    </xf>
    <xf numFmtId="0" fontId="20" fillId="0" borderId="20" xfId="0" applyFont="1" applyBorder="1" applyAlignment="1">
      <alignment horizontal="center"/>
    </xf>
    <xf numFmtId="0" fontId="19" fillId="0" borderId="20" xfId="0" applyFont="1" applyBorder="1" applyAlignment="1">
      <alignment vertical="center"/>
    </xf>
    <xf numFmtId="0" fontId="24" fillId="0" borderId="20" xfId="0" applyFont="1" applyBorder="1" applyAlignment="1">
      <alignment horizontal="center"/>
    </xf>
    <xf numFmtId="0" fontId="26" fillId="11" borderId="0" xfId="0" applyFont="1" applyFill="1" applyAlignment="1">
      <alignment vertical="center"/>
    </xf>
    <xf numFmtId="0" fontId="38" fillId="11" borderId="0" xfId="0" applyFont="1" applyFill="1" applyAlignment="1">
      <alignment vertical="center"/>
    </xf>
    <xf numFmtId="0" fontId="22" fillId="0" borderId="20" xfId="0" applyFont="1" applyBorder="1" applyAlignment="1">
      <alignment wrapText="1"/>
    </xf>
    <xf numFmtId="0" fontId="23" fillId="0" borderId="20" xfId="0" applyFont="1" applyBorder="1"/>
    <xf numFmtId="0" fontId="19" fillId="0" borderId="0" xfId="0" applyFont="1" applyAlignment="1">
      <alignment vertical="center" wrapText="1"/>
    </xf>
    <xf numFmtId="0" fontId="37" fillId="0" borderId="0" xfId="0" applyFont="1" applyAlignment="1">
      <alignment horizontal="center" vertical="center"/>
    </xf>
    <xf numFmtId="0" fontId="43" fillId="0" borderId="0" xfId="0" applyFont="1" applyAlignment="1">
      <alignment vertical="center" wrapText="1"/>
    </xf>
    <xf numFmtId="0" fontId="37" fillId="0" borderId="20" xfId="0" applyFont="1" applyBorder="1" applyAlignment="1">
      <alignment horizontal="center"/>
    </xf>
    <xf numFmtId="0" fontId="23" fillId="0" borderId="0" xfId="0" applyFont="1" applyAlignment="1">
      <alignment vertical="center" wrapText="1"/>
    </xf>
    <xf numFmtId="0" fontId="19" fillId="0" borderId="0" xfId="0" applyFont="1" applyAlignment="1">
      <alignment vertical="center"/>
    </xf>
    <xf numFmtId="0" fontId="19" fillId="0" borderId="0" xfId="0" applyFont="1" applyAlignment="1">
      <alignment horizontal="left" vertical="center"/>
    </xf>
    <xf numFmtId="0" fontId="31" fillId="0" borderId="0" xfId="0" applyFont="1" applyAlignment="1">
      <alignment horizontal="center" vertical="center"/>
    </xf>
    <xf numFmtId="177" fontId="19" fillId="0" borderId="0" xfId="18" applyNumberFormat="1" applyFont="1" applyProtection="1"/>
    <xf numFmtId="0" fontId="26" fillId="11" borderId="0" xfId="0" applyFont="1" applyFill="1" applyAlignment="1">
      <alignment horizontal="right" vertical="center" wrapText="1"/>
    </xf>
    <xf numFmtId="0" fontId="20" fillId="4" borderId="0" xfId="0" applyFont="1" applyFill="1" applyAlignment="1">
      <alignment vertical="center"/>
    </xf>
    <xf numFmtId="173" fontId="20" fillId="4" borderId="0" xfId="0" applyNumberFormat="1" applyFont="1" applyFill="1" applyAlignment="1">
      <alignment vertical="center"/>
    </xf>
    <xf numFmtId="173" fontId="19" fillId="0" borderId="20" xfId="0" applyNumberFormat="1" applyFont="1" applyBorder="1" applyAlignment="1">
      <alignment vertical="center"/>
    </xf>
    <xf numFmtId="173" fontId="20" fillId="12" borderId="0" xfId="0" applyNumberFormat="1" applyFont="1" applyFill="1" applyAlignment="1">
      <alignment vertical="top"/>
    </xf>
    <xf numFmtId="173" fontId="19" fillId="0" borderId="0" xfId="0" applyNumberFormat="1" applyFont="1" applyAlignment="1">
      <alignment vertical="center" wrapText="1"/>
    </xf>
    <xf numFmtId="173" fontId="20" fillId="0" borderId="0" xfId="0" applyNumberFormat="1" applyFont="1" applyAlignment="1">
      <alignment vertical="center"/>
    </xf>
    <xf numFmtId="167" fontId="19" fillId="0" borderId="0" xfId="0" applyNumberFormat="1" applyFont="1" applyAlignment="1">
      <alignment horizontal="right" wrapText="1"/>
    </xf>
    <xf numFmtId="175" fontId="19" fillId="0" borderId="0" xfId="0" applyNumberFormat="1" applyFont="1"/>
    <xf numFmtId="175" fontId="19" fillId="0" borderId="0" xfId="0" applyNumberFormat="1" applyFont="1" applyAlignment="1">
      <alignment wrapText="1"/>
    </xf>
    <xf numFmtId="0" fontId="19" fillId="12" borderId="6" xfId="0" applyFont="1" applyFill="1" applyBorder="1" applyAlignment="1">
      <alignment horizontal="left" vertical="center"/>
    </xf>
    <xf numFmtId="9" fontId="19" fillId="12" borderId="8" xfId="0" applyNumberFormat="1" applyFont="1" applyFill="1" applyBorder="1" applyAlignment="1">
      <alignment horizontal="left" vertical="center"/>
    </xf>
    <xf numFmtId="0" fontId="47" fillId="12" borderId="8" xfId="0" applyFont="1" applyFill="1" applyBorder="1" applyAlignment="1">
      <alignment horizontal="left" vertical="center"/>
    </xf>
    <xf numFmtId="165" fontId="19" fillId="12" borderId="8" xfId="0" applyNumberFormat="1" applyFont="1" applyFill="1" applyBorder="1" applyAlignment="1">
      <alignment horizontal="left" vertical="center"/>
    </xf>
    <xf numFmtId="0" fontId="19" fillId="12" borderId="10" xfId="0" applyFont="1" applyFill="1" applyBorder="1" applyAlignment="1">
      <alignment horizontal="left" vertical="center"/>
    </xf>
    <xf numFmtId="167" fontId="19" fillId="0" borderId="0" xfId="0" applyNumberFormat="1" applyFont="1" applyAlignment="1">
      <alignment wrapText="1"/>
    </xf>
    <xf numFmtId="0" fontId="45" fillId="0" borderId="0" xfId="0" applyFont="1"/>
    <xf numFmtId="0" fontId="21" fillId="0" borderId="0" xfId="0" applyFont="1" applyAlignment="1">
      <alignment horizontal="center" vertical="center"/>
    </xf>
    <xf numFmtId="167" fontId="19" fillId="6" borderId="0" xfId="0" applyNumberFormat="1" applyFont="1" applyFill="1"/>
    <xf numFmtId="0" fontId="19" fillId="12" borderId="0" xfId="0" applyFont="1" applyFill="1"/>
    <xf numFmtId="0" fontId="20" fillId="0" borderId="0" xfId="0" applyFont="1" applyAlignment="1">
      <alignment horizontal="center"/>
    </xf>
    <xf numFmtId="0" fontId="20" fillId="0" borderId="0" xfId="0" applyFont="1"/>
    <xf numFmtId="167" fontId="20" fillId="12" borderId="0" xfId="0" applyNumberFormat="1" applyFont="1" applyFill="1" applyAlignment="1">
      <alignment vertical="center"/>
    </xf>
    <xf numFmtId="0" fontId="29" fillId="0" borderId="12" xfId="0" applyFont="1" applyBorder="1" applyAlignment="1">
      <alignment horizontal="left" vertical="center"/>
    </xf>
    <xf numFmtId="0" fontId="19" fillId="0" borderId="14" xfId="0" applyFont="1" applyBorder="1" applyAlignment="1">
      <alignment horizontal="left" vertical="center"/>
    </xf>
    <xf numFmtId="0" fontId="19" fillId="0" borderId="16" xfId="0" applyFont="1" applyBorder="1" applyAlignment="1">
      <alignment horizontal="left" vertical="center"/>
    </xf>
    <xf numFmtId="0" fontId="25" fillId="0" borderId="0" xfId="0" applyFont="1" applyAlignment="1">
      <alignment horizontal="left" vertical="center"/>
    </xf>
    <xf numFmtId="167" fontId="19" fillId="0" borderId="0" xfId="0" applyNumberFormat="1" applyFont="1" applyAlignment="1">
      <alignment vertical="center"/>
    </xf>
    <xf numFmtId="43" fontId="19" fillId="0" borderId="0" xfId="0" applyNumberFormat="1" applyFont="1"/>
    <xf numFmtId="0" fontId="19" fillId="4" borderId="0" xfId="0" applyFont="1" applyFill="1" applyAlignment="1">
      <alignment vertical="center"/>
    </xf>
    <xf numFmtId="167" fontId="19" fillId="12" borderId="0" xfId="0" applyNumberFormat="1" applyFont="1" applyFill="1" applyAlignment="1">
      <alignment vertical="center"/>
    </xf>
    <xf numFmtId="0" fontId="29" fillId="0" borderId="0" xfId="0" applyFont="1" applyAlignment="1">
      <alignment vertical="center"/>
    </xf>
    <xf numFmtId="167" fontId="25" fillId="0" borderId="0" xfId="0" applyNumberFormat="1" applyFont="1" applyAlignment="1">
      <alignment vertical="center"/>
    </xf>
    <xf numFmtId="167" fontId="25" fillId="12" borderId="0" xfId="0" applyNumberFormat="1" applyFont="1" applyFill="1" applyAlignment="1">
      <alignment vertical="center"/>
    </xf>
    <xf numFmtId="0" fontId="46" fillId="0" borderId="20" xfId="0" applyFont="1" applyBorder="1" applyAlignment="1">
      <alignment vertical="center"/>
    </xf>
    <xf numFmtId="0" fontId="20" fillId="0" borderId="20" xfId="0" applyFont="1" applyBorder="1" applyAlignment="1">
      <alignment horizontal="right" vertical="center"/>
    </xf>
    <xf numFmtId="0" fontId="29" fillId="0" borderId="0" xfId="0" applyFont="1" applyAlignment="1">
      <alignment horizontal="left" vertical="center"/>
    </xf>
    <xf numFmtId="167" fontId="25" fillId="0" borderId="0" xfId="0" applyNumberFormat="1" applyFont="1" applyAlignment="1">
      <alignment vertical="center" wrapText="1"/>
    </xf>
    <xf numFmtId="0" fontId="21" fillId="0" borderId="0" xfId="0" applyFont="1"/>
    <xf numFmtId="0" fontId="26" fillId="11" borderId="0" xfId="0" applyFont="1" applyFill="1" applyAlignment="1">
      <alignment horizontal="right" vertical="center"/>
    </xf>
    <xf numFmtId="0" fontId="26" fillId="0" borderId="0" xfId="0" applyFont="1" applyAlignment="1">
      <alignment horizontal="right" vertical="center"/>
    </xf>
    <xf numFmtId="0" fontId="20" fillId="0" borderId="0" xfId="0" applyFont="1" applyAlignment="1">
      <alignment vertical="center"/>
    </xf>
    <xf numFmtId="0" fontId="20" fillId="0" borderId="0" xfId="0" applyFont="1" applyAlignment="1">
      <alignment horizontal="center" vertical="center"/>
    </xf>
    <xf numFmtId="0" fontId="20" fillId="0" borderId="18" xfId="0" applyFont="1" applyBorder="1"/>
    <xf numFmtId="0" fontId="26" fillId="0" borderId="0" xfId="0" applyFont="1" applyAlignment="1">
      <alignment vertical="center"/>
    </xf>
    <xf numFmtId="173" fontId="37" fillId="3" borderId="0" xfId="0" applyNumberFormat="1" applyFont="1" applyFill="1" applyAlignment="1">
      <alignment horizontal="right" vertical="center"/>
    </xf>
    <xf numFmtId="1" fontId="21" fillId="0" borderId="0" xfId="0" applyNumberFormat="1" applyFont="1" applyAlignment="1">
      <alignment vertical="center"/>
    </xf>
    <xf numFmtId="0" fontId="19" fillId="0" borderId="20" xfId="0" applyFont="1" applyBorder="1" applyAlignment="1">
      <alignment vertical="center" wrapText="1"/>
    </xf>
    <xf numFmtId="173" fontId="37" fillId="3" borderId="20" xfId="0" applyNumberFormat="1" applyFont="1" applyFill="1" applyBorder="1" applyAlignment="1">
      <alignment horizontal="right" vertical="center"/>
    </xf>
    <xf numFmtId="0" fontId="20" fillId="12" borderId="0" xfId="0" applyFont="1" applyFill="1" applyAlignment="1">
      <alignment vertical="top"/>
    </xf>
    <xf numFmtId="173" fontId="38" fillId="12" borderId="0" xfId="0" applyNumberFormat="1" applyFont="1" applyFill="1" applyAlignment="1">
      <alignment horizontal="right" vertical="top"/>
    </xf>
    <xf numFmtId="0" fontId="26" fillId="3" borderId="0" xfId="0" applyFont="1" applyFill="1" applyAlignment="1">
      <alignment vertical="center"/>
    </xf>
    <xf numFmtId="173" fontId="20" fillId="3" borderId="0" xfId="0" applyNumberFormat="1" applyFont="1" applyFill="1" applyAlignment="1">
      <alignment vertical="center"/>
    </xf>
    <xf numFmtId="0" fontId="37" fillId="0" borderId="0" xfId="0" applyFont="1"/>
    <xf numFmtId="0" fontId="38" fillId="0" borderId="18" xfId="0" applyFont="1" applyBorder="1"/>
    <xf numFmtId="0" fontId="26" fillId="0" borderId="0" xfId="0" applyFont="1"/>
    <xf numFmtId="9" fontId="20" fillId="0" borderId="0" xfId="1" applyFont="1" applyFill="1" applyAlignment="1" applyProtection="1">
      <alignment vertical="center"/>
    </xf>
    <xf numFmtId="0" fontId="42" fillId="0" borderId="0" xfId="0" applyFont="1" applyAlignment="1">
      <alignment vertical="center"/>
    </xf>
    <xf numFmtId="0" fontId="37" fillId="0" borderId="0" xfId="0" applyFont="1" applyAlignment="1">
      <alignment vertical="center"/>
    </xf>
    <xf numFmtId="0" fontId="37" fillId="0" borderId="0" xfId="0" applyFont="1" applyAlignment="1">
      <alignment horizontal="right" vertical="center"/>
    </xf>
    <xf numFmtId="173" fontId="38" fillId="4" borderId="0" xfId="0" applyNumberFormat="1" applyFont="1" applyFill="1" applyAlignment="1">
      <alignment horizontal="right" vertical="center"/>
    </xf>
    <xf numFmtId="173" fontId="20" fillId="4" borderId="0" xfId="0" applyNumberFormat="1" applyFont="1" applyFill="1" applyAlignment="1">
      <alignment horizontal="right" vertical="center"/>
    </xf>
    <xf numFmtId="0" fontId="26" fillId="11" borderId="0" xfId="0" applyFont="1" applyFill="1" applyAlignment="1">
      <alignment vertical="center" wrapText="1"/>
    </xf>
    <xf numFmtId="0" fontId="20" fillId="0" borderId="18" xfId="0" applyFont="1" applyBorder="1" applyAlignment="1">
      <alignment wrapText="1"/>
    </xf>
    <xf numFmtId="0" fontId="20" fillId="0" borderId="18" xfId="0" applyFont="1" applyBorder="1" applyAlignment="1">
      <alignment horizontal="center" vertical="center"/>
    </xf>
    <xf numFmtId="0" fontId="20" fillId="0" borderId="18" xfId="0" applyFont="1" applyBorder="1" applyAlignment="1">
      <alignment horizontal="right" vertical="center"/>
    </xf>
    <xf numFmtId="0" fontId="19" fillId="0" borderId="18" xfId="0" applyFont="1" applyBorder="1" applyAlignment="1">
      <alignment horizontal="right" vertical="center"/>
    </xf>
    <xf numFmtId="9" fontId="19" fillId="0" borderId="0" xfId="0" applyNumberFormat="1" applyFont="1" applyAlignment="1">
      <alignment horizontal="center" vertical="center"/>
    </xf>
    <xf numFmtId="0" fontId="38" fillId="0" borderId="18" xfId="0" applyFont="1" applyBorder="1" applyAlignment="1">
      <alignment horizontal="center" vertical="center"/>
    </xf>
    <xf numFmtId="9" fontId="37" fillId="0" borderId="0" xfId="0" applyNumberFormat="1" applyFont="1" applyAlignment="1">
      <alignment horizontal="center" vertical="center"/>
    </xf>
    <xf numFmtId="170" fontId="19" fillId="0" borderId="0" xfId="1" applyNumberFormat="1" applyFont="1" applyAlignment="1" applyProtection="1">
      <alignment horizontal="right" vertical="center"/>
    </xf>
    <xf numFmtId="170" fontId="19" fillId="0" borderId="0" xfId="0" applyNumberFormat="1" applyFont="1" applyAlignment="1">
      <alignment horizontal="center" vertical="center"/>
    </xf>
    <xf numFmtId="0" fontId="36" fillId="0" borderId="0" xfId="0" applyFont="1" applyAlignment="1">
      <alignment vertical="top"/>
    </xf>
    <xf numFmtId="0" fontId="38" fillId="0" borderId="0" xfId="0" applyFont="1" applyAlignment="1">
      <alignment horizontal="center" vertical="top"/>
    </xf>
    <xf numFmtId="0" fontId="19" fillId="0" borderId="0" xfId="0" applyFont="1" applyAlignment="1">
      <alignment vertical="top"/>
    </xf>
    <xf numFmtId="170" fontId="37" fillId="0" borderId="0" xfId="0" applyNumberFormat="1" applyFont="1" applyAlignment="1">
      <alignment horizontal="center" vertical="center"/>
    </xf>
    <xf numFmtId="173" fontId="19" fillId="3" borderId="0" xfId="0" applyNumberFormat="1" applyFont="1" applyFill="1" applyAlignment="1">
      <alignment vertical="center" wrapText="1"/>
    </xf>
    <xf numFmtId="167" fontId="19" fillId="0" borderId="0" xfId="0" applyNumberFormat="1" applyFont="1" applyAlignment="1">
      <alignment vertical="center" wrapText="1"/>
    </xf>
    <xf numFmtId="173" fontId="20" fillId="7" borderId="0" xfId="0" applyNumberFormat="1" applyFont="1" applyFill="1" applyAlignment="1">
      <alignment vertical="center"/>
    </xf>
    <xf numFmtId="167" fontId="38" fillId="7" borderId="0" xfId="0" applyNumberFormat="1" applyFont="1" applyFill="1" applyAlignment="1">
      <alignment horizontal="right" vertical="center" wrapText="1"/>
    </xf>
    <xf numFmtId="167" fontId="20" fillId="7" borderId="0" xfId="0" applyNumberFormat="1" applyFont="1" applyFill="1" applyAlignment="1">
      <alignment horizontal="right" vertical="center" wrapText="1"/>
    </xf>
    <xf numFmtId="173" fontId="19" fillId="5" borderId="0" xfId="0" applyNumberFormat="1" applyFont="1" applyFill="1"/>
    <xf numFmtId="0" fontId="19" fillId="3" borderId="0" xfId="0" applyFont="1" applyFill="1" applyAlignment="1">
      <alignment vertical="center"/>
    </xf>
    <xf numFmtId="0" fontId="19" fillId="3" borderId="0" xfId="0" applyFont="1" applyFill="1" applyAlignment="1">
      <alignment vertical="center" wrapText="1"/>
    </xf>
    <xf numFmtId="0" fontId="37" fillId="3" borderId="0" xfId="0" applyFont="1" applyFill="1" applyAlignment="1">
      <alignment horizontal="center" vertical="center"/>
    </xf>
    <xf numFmtId="0" fontId="19" fillId="4" borderId="0" xfId="0" applyFont="1" applyFill="1" applyAlignment="1">
      <alignment vertical="center" wrapText="1"/>
    </xf>
    <xf numFmtId="173" fontId="19" fillId="3" borderId="0" xfId="0" applyNumberFormat="1" applyFont="1" applyFill="1"/>
    <xf numFmtId="174" fontId="19" fillId="0" borderId="0" xfId="0" applyNumberFormat="1" applyFont="1" applyAlignment="1">
      <alignment vertical="center"/>
    </xf>
    <xf numFmtId="174" fontId="19" fillId="0" borderId="0" xfId="0" applyNumberFormat="1" applyFont="1" applyAlignment="1">
      <alignment vertical="center" wrapText="1"/>
    </xf>
    <xf numFmtId="174" fontId="19" fillId="0" borderId="0" xfId="0" applyNumberFormat="1" applyFont="1"/>
    <xf numFmtId="0" fontId="19" fillId="3" borderId="0" xfId="0" applyFont="1" applyFill="1"/>
    <xf numFmtId="0" fontId="19" fillId="0" borderId="0" xfId="0" applyFont="1" applyAlignment="1">
      <alignment horizontal="right"/>
    </xf>
    <xf numFmtId="0" fontId="37" fillId="0" borderId="0" xfId="0" applyFont="1" applyAlignment="1">
      <alignment horizontal="center" vertical="center" wrapText="1"/>
    </xf>
    <xf numFmtId="0" fontId="24" fillId="0" borderId="20" xfId="0" applyFont="1" applyBorder="1" applyAlignment="1">
      <alignment horizontal="center" wrapText="1"/>
    </xf>
    <xf numFmtId="179" fontId="20" fillId="0" borderId="0" xfId="1" applyNumberFormat="1" applyFont="1" applyFill="1" applyAlignment="1" applyProtection="1">
      <alignment vertical="center" wrapText="1"/>
    </xf>
    <xf numFmtId="9" fontId="5" fillId="0" borderId="0" xfId="1" applyFont="1" applyFill="1" applyBorder="1" applyAlignment="1" applyProtection="1">
      <alignment vertical="center" wrapText="1"/>
    </xf>
    <xf numFmtId="0" fontId="24" fillId="0" borderId="0" xfId="0" applyFont="1" applyAlignment="1">
      <alignment vertical="center" wrapText="1"/>
    </xf>
    <xf numFmtId="0" fontId="23" fillId="0" borderId="0" xfId="0" applyFont="1" applyAlignment="1">
      <alignment horizontal="left" vertical="center" wrapText="1"/>
    </xf>
    <xf numFmtId="0" fontId="5" fillId="3" borderId="0" xfId="0" applyFont="1" applyFill="1" applyAlignment="1">
      <alignment vertical="center" wrapText="1"/>
    </xf>
    <xf numFmtId="0" fontId="5" fillId="0" borderId="0" xfId="0" applyFont="1"/>
    <xf numFmtId="0" fontId="30" fillId="0" borderId="0" xfId="0" applyFont="1"/>
    <xf numFmtId="0" fontId="5" fillId="0" borderId="0" xfId="0" applyFont="1" applyAlignment="1">
      <alignment horizontal="left" vertical="top" wrapText="1"/>
    </xf>
    <xf numFmtId="0" fontId="24" fillId="0" borderId="0" xfId="0" applyFont="1" applyAlignment="1">
      <alignment wrapText="1"/>
    </xf>
    <xf numFmtId="0" fontId="24" fillId="0" borderId="20" xfId="0" applyFont="1" applyBorder="1" applyAlignment="1">
      <alignment wrapText="1"/>
    </xf>
    <xf numFmtId="0" fontId="37" fillId="0" borderId="20" xfId="0" applyFont="1" applyBorder="1" applyAlignment="1">
      <alignment vertical="center"/>
    </xf>
    <xf numFmtId="0" fontId="5" fillId="0" borderId="0" xfId="0" applyFont="1" applyAlignment="1">
      <alignment horizontal="left" wrapText="1"/>
    </xf>
    <xf numFmtId="1" fontId="5" fillId="0" borderId="0" xfId="0" applyNumberFormat="1" applyFont="1" applyAlignment="1">
      <alignment vertical="top" wrapText="1"/>
    </xf>
    <xf numFmtId="3" fontId="5" fillId="0" borderId="0" xfId="0" applyNumberFormat="1" applyFont="1" applyAlignment="1">
      <alignment vertical="top" wrapText="1"/>
    </xf>
    <xf numFmtId="1" fontId="5" fillId="0" borderId="0" xfId="0" applyNumberFormat="1" applyFont="1" applyAlignment="1">
      <alignment horizontal="left" vertical="top" wrapText="1"/>
    </xf>
    <xf numFmtId="0" fontId="5" fillId="0" borderId="0" xfId="0" applyFont="1" applyAlignment="1">
      <alignment horizontal="left" vertical="center" wrapText="1"/>
    </xf>
    <xf numFmtId="2" fontId="19" fillId="0" borderId="0" xfId="1" applyNumberFormat="1" applyFont="1" applyAlignment="1" applyProtection="1">
      <alignment horizontal="right" vertical="center"/>
    </xf>
    <xf numFmtId="167" fontId="19" fillId="6" borderId="0" xfId="0" applyNumberFormat="1" applyFont="1" applyFill="1" applyAlignment="1" applyProtection="1">
      <alignment vertical="center"/>
      <protection locked="0"/>
    </xf>
    <xf numFmtId="0" fontId="26" fillId="0" borderId="0" xfId="0" applyFont="1" applyAlignment="1">
      <alignment wrapText="1"/>
    </xf>
    <xf numFmtId="0" fontId="19" fillId="0" borderId="0" xfId="0" applyFont="1" applyAlignment="1">
      <alignment horizontal="left" vertical="center" wrapText="1"/>
    </xf>
    <xf numFmtId="0" fontId="41" fillId="0" borderId="20" xfId="0" applyFont="1" applyBorder="1" applyAlignment="1">
      <alignment horizontal="center" vertical="center" wrapText="1"/>
    </xf>
    <xf numFmtId="173" fontId="38" fillId="12" borderId="0" xfId="0" applyNumberFormat="1" applyFont="1" applyFill="1" applyAlignment="1">
      <alignment horizontal="center" vertical="top"/>
    </xf>
    <xf numFmtId="177" fontId="20" fillId="0" borderId="0" xfId="0" applyNumberFormat="1" applyFont="1" applyAlignment="1">
      <alignment horizontal="center" vertical="center" wrapText="1"/>
    </xf>
    <xf numFmtId="177" fontId="20" fillId="0" borderId="0" xfId="0" applyNumberFormat="1" applyFont="1" applyAlignment="1">
      <alignment vertical="center"/>
    </xf>
    <xf numFmtId="0" fontId="50" fillId="0" borderId="0" xfId="0" applyFont="1" applyAlignment="1">
      <alignment horizontal="left" vertical="center" wrapText="1"/>
    </xf>
    <xf numFmtId="10" fontId="19" fillId="0" borderId="0" xfId="1" applyNumberFormat="1" applyFont="1" applyAlignment="1">
      <alignment horizontal="center" vertical="center" wrapText="1"/>
    </xf>
    <xf numFmtId="0" fontId="0" fillId="0" borderId="24" xfId="0" applyBorder="1"/>
    <xf numFmtId="0" fontId="50" fillId="0" borderId="25" xfId="0" applyFont="1" applyBorder="1" applyAlignment="1">
      <alignment horizontal="left" vertical="center" wrapText="1"/>
    </xf>
    <xf numFmtId="167" fontId="20" fillId="12" borderId="0" xfId="0" applyNumberFormat="1" applyFont="1" applyFill="1" applyAlignment="1" applyProtection="1">
      <alignment horizontal="right" vertical="center" wrapText="1"/>
      <protection locked="0"/>
    </xf>
    <xf numFmtId="170" fontId="19" fillId="0" borderId="20" xfId="0" applyNumberFormat="1" applyFont="1" applyBorder="1" applyAlignment="1">
      <alignment horizontal="right" vertical="center"/>
    </xf>
    <xf numFmtId="167" fontId="36" fillId="0" borderId="26" xfId="0" applyNumberFormat="1" applyFont="1" applyBorder="1" applyAlignment="1">
      <alignment horizontal="right" vertical="center"/>
    </xf>
    <xf numFmtId="167" fontId="19" fillId="15" borderId="0" xfId="0" applyNumberFormat="1" applyFont="1" applyFill="1" applyAlignment="1" applyProtection="1">
      <alignment horizontal="right" vertical="center" wrapText="1"/>
      <protection locked="0"/>
    </xf>
    <xf numFmtId="0" fontId="20" fillId="10" borderId="24" xfId="0" applyFont="1" applyFill="1" applyBorder="1" applyAlignment="1" applyProtection="1">
      <alignment horizontal="center" vertical="center"/>
      <protection locked="0"/>
    </xf>
    <xf numFmtId="0" fontId="3" fillId="0" borderId="0" xfId="0" applyFont="1"/>
    <xf numFmtId="9" fontId="19" fillId="16" borderId="0" xfId="1" applyFont="1" applyFill="1" applyAlignment="1" applyProtection="1">
      <alignment horizontal="center" vertical="center" wrapText="1"/>
      <protection locked="0"/>
    </xf>
    <xf numFmtId="0" fontId="19" fillId="0" borderId="0" xfId="0" applyFont="1" applyAlignment="1" applyProtection="1">
      <alignment wrapText="1"/>
      <protection locked="0"/>
    </xf>
    <xf numFmtId="167" fontId="19" fillId="10" borderId="0" xfId="0" applyNumberFormat="1" applyFont="1" applyFill="1" applyAlignment="1" applyProtection="1">
      <alignment horizontal="right" vertical="center" wrapText="1"/>
      <protection locked="0"/>
    </xf>
    <xf numFmtId="170" fontId="5" fillId="0" borderId="0" xfId="0" applyNumberFormat="1" applyFont="1" applyAlignment="1">
      <alignment horizontal="left" vertical="top" wrapText="1"/>
    </xf>
    <xf numFmtId="0" fontId="45" fillId="0" borderId="0" xfId="0" applyFont="1" applyAlignment="1">
      <alignment vertical="center"/>
    </xf>
    <xf numFmtId="0" fontId="20" fillId="12" borderId="0" xfId="0" applyFont="1" applyFill="1" applyAlignment="1">
      <alignment vertical="center"/>
    </xf>
    <xf numFmtId="173" fontId="38" fillId="12" borderId="0" xfId="0" applyNumberFormat="1" applyFont="1" applyFill="1" applyAlignment="1">
      <alignment horizontal="right" vertical="center"/>
    </xf>
    <xf numFmtId="167" fontId="27" fillId="12" borderId="0" xfId="0" applyNumberFormat="1" applyFont="1" applyFill="1" applyAlignment="1">
      <alignment horizontal="right" vertical="center"/>
    </xf>
    <xf numFmtId="0" fontId="51" fillId="11" borderId="0" xfId="0" applyFont="1" applyFill="1" applyAlignment="1">
      <alignment vertical="center"/>
    </xf>
    <xf numFmtId="0" fontId="20" fillId="0" borderId="0" xfId="0" applyFont="1" applyAlignment="1">
      <alignment vertical="center" wrapText="1"/>
    </xf>
    <xf numFmtId="0" fontId="26" fillId="4" borderId="0" xfId="0" applyFont="1" applyFill="1" applyAlignment="1">
      <alignment vertical="center"/>
    </xf>
    <xf numFmtId="0" fontId="38" fillId="4" borderId="0" xfId="0" applyFont="1" applyFill="1" applyAlignment="1">
      <alignment vertical="center"/>
    </xf>
    <xf numFmtId="0" fontId="26" fillId="4" borderId="0" xfId="0" applyFont="1" applyFill="1" applyAlignment="1" applyProtection="1">
      <alignment vertical="center"/>
      <protection locked="0"/>
    </xf>
    <xf numFmtId="9" fontId="19" fillId="4" borderId="0" xfId="0" applyNumberFormat="1" applyFont="1" applyFill="1" applyAlignment="1" applyProtection="1">
      <alignment vertical="center"/>
      <protection locked="0"/>
    </xf>
    <xf numFmtId="0" fontId="19" fillId="4" borderId="0" xfId="0" applyFont="1" applyFill="1" applyProtection="1">
      <protection locked="0"/>
    </xf>
    <xf numFmtId="10" fontId="19" fillId="14" borderId="0" xfId="0" applyNumberFormat="1" applyFont="1" applyFill="1" applyAlignment="1">
      <alignment horizontal="center" vertical="center"/>
    </xf>
    <xf numFmtId="10" fontId="19" fillId="0" borderId="0" xfId="0" applyNumberFormat="1" applyFont="1" applyAlignment="1">
      <alignment horizontal="right" vertical="center"/>
    </xf>
    <xf numFmtId="177" fontId="20" fillId="4" borderId="0" xfId="0" applyNumberFormat="1" applyFont="1" applyFill="1" applyAlignment="1">
      <alignment horizontal="right" vertical="center"/>
    </xf>
    <xf numFmtId="172" fontId="20" fillId="0" borderId="0" xfId="0" applyNumberFormat="1" applyFont="1" applyAlignment="1">
      <alignment horizontal="right" vertical="center" wrapText="1"/>
    </xf>
    <xf numFmtId="9" fontId="19" fillId="10" borderId="0" xfId="1" quotePrefix="1" applyFont="1" applyFill="1" applyBorder="1" applyAlignment="1" applyProtection="1">
      <alignment horizontal="center" vertical="center"/>
      <protection locked="0"/>
    </xf>
    <xf numFmtId="0" fontId="32" fillId="0" borderId="0" xfId="0" applyFont="1"/>
    <xf numFmtId="167" fontId="38" fillId="0" borderId="0" xfId="0" applyNumberFormat="1" applyFont="1" applyAlignment="1">
      <alignment horizontal="right" vertical="center" wrapText="1"/>
    </xf>
    <xf numFmtId="0" fontId="25" fillId="0" borderId="0" xfId="0" applyFont="1" applyAlignment="1">
      <alignment vertical="center"/>
    </xf>
    <xf numFmtId="167" fontId="20" fillId="8" borderId="0" xfId="0" applyNumberFormat="1" applyFont="1" applyFill="1" applyAlignment="1">
      <alignment horizontal="right" vertical="center"/>
    </xf>
    <xf numFmtId="167" fontId="19" fillId="6" borderId="0" xfId="0" applyNumberFormat="1" applyFont="1" applyFill="1" applyAlignment="1">
      <alignment vertical="center"/>
    </xf>
    <xf numFmtId="173" fontId="20" fillId="0" borderId="0" xfId="0" applyNumberFormat="1" applyFont="1"/>
    <xf numFmtId="167" fontId="19" fillId="8" borderId="0" xfId="0" applyNumberFormat="1" applyFont="1" applyFill="1" applyAlignment="1" applyProtection="1">
      <alignment horizontal="right" vertical="center"/>
      <protection locked="0"/>
    </xf>
    <xf numFmtId="167" fontId="19" fillId="3" borderId="0" xfId="0" applyNumberFormat="1" applyFont="1" applyFill="1" applyAlignment="1" applyProtection="1">
      <alignment horizontal="right" vertical="center"/>
      <protection locked="0"/>
    </xf>
    <xf numFmtId="167" fontId="19" fillId="0" borderId="0" xfId="0" applyNumberFormat="1" applyFont="1" applyAlignment="1" applyProtection="1">
      <alignment horizontal="right" vertical="center"/>
      <protection locked="0"/>
    </xf>
    <xf numFmtId="0" fontId="29" fillId="0" borderId="0" xfId="0" applyFont="1" applyAlignment="1">
      <alignment horizontal="left" wrapText="1"/>
    </xf>
    <xf numFmtId="167" fontId="28" fillId="17" borderId="0" xfId="0" applyNumberFormat="1" applyFont="1" applyFill="1" applyAlignment="1" applyProtection="1">
      <alignment horizontal="right" vertical="center"/>
      <protection locked="0"/>
    </xf>
    <xf numFmtId="0" fontId="24" fillId="0" borderId="0" xfId="0" applyFont="1"/>
    <xf numFmtId="0" fontId="38" fillId="0" borderId="0" xfId="0" applyFont="1" applyAlignment="1">
      <alignment horizontal="center" vertical="center" wrapText="1"/>
    </xf>
    <xf numFmtId="3" fontId="20" fillId="0" borderId="0" xfId="0" applyNumberFormat="1" applyFont="1" applyAlignment="1">
      <alignment horizontal="center" vertical="center"/>
    </xf>
    <xf numFmtId="173" fontId="19" fillId="9" borderId="0" xfId="0" applyNumberFormat="1" applyFont="1" applyFill="1" applyAlignment="1" applyProtection="1">
      <alignment vertical="center"/>
      <protection locked="0"/>
    </xf>
    <xf numFmtId="167" fontId="19" fillId="9" borderId="0" xfId="0" applyNumberFormat="1" applyFont="1" applyFill="1" applyAlignment="1" applyProtection="1">
      <alignment horizontal="right" vertical="center" wrapText="1"/>
      <protection locked="0"/>
    </xf>
    <xf numFmtId="3" fontId="19" fillId="0" borderId="0" xfId="0" applyNumberFormat="1" applyFont="1"/>
    <xf numFmtId="172" fontId="19" fillId="0" borderId="0" xfId="0" applyNumberFormat="1" applyFont="1" applyAlignment="1">
      <alignment horizontal="right" wrapText="1"/>
    </xf>
    <xf numFmtId="0" fontId="5" fillId="0" borderId="0" xfId="0" applyFont="1" applyAlignment="1" applyProtection="1">
      <alignment horizontal="left" vertical="top" wrapText="1"/>
      <protection locked="0"/>
    </xf>
    <xf numFmtId="10" fontId="19" fillId="10" borderId="0" xfId="1" applyNumberFormat="1" applyFont="1" applyFill="1" applyBorder="1" applyAlignment="1" applyProtection="1">
      <alignment horizontal="right" vertical="center"/>
    </xf>
    <xf numFmtId="0" fontId="33" fillId="11" borderId="0" xfId="0" applyFont="1" applyFill="1" applyAlignment="1">
      <alignment horizontal="center"/>
    </xf>
    <xf numFmtId="0" fontId="32" fillId="9" borderId="0" xfId="0" applyFont="1" applyFill="1" applyAlignment="1">
      <alignment horizontal="center" vertical="center"/>
    </xf>
    <xf numFmtId="178" fontId="44" fillId="3" borderId="0" xfId="16" applyNumberFormat="1" applyFont="1" applyFill="1" applyAlignment="1">
      <alignment horizontal="left" vertical="top" wrapText="1"/>
    </xf>
    <xf numFmtId="178" fontId="9" fillId="3" borderId="0" xfId="16" applyNumberFormat="1" applyFont="1" applyFill="1" applyAlignment="1">
      <alignment horizontal="left" vertical="center" wrapText="1"/>
    </xf>
    <xf numFmtId="178" fontId="9" fillId="3" borderId="0" xfId="16" applyNumberFormat="1" applyFont="1" applyFill="1" applyAlignment="1">
      <alignment horizontal="left" vertical="center"/>
    </xf>
    <xf numFmtId="0" fontId="20" fillId="10" borderId="0" xfId="0" applyFont="1" applyFill="1" applyAlignment="1">
      <alignment horizontal="left" vertical="center"/>
    </xf>
    <xf numFmtId="0" fontId="20" fillId="14" borderId="0" xfId="0" applyFont="1" applyFill="1" applyAlignment="1">
      <alignment horizontal="left" vertical="center"/>
    </xf>
    <xf numFmtId="3" fontId="20" fillId="13" borderId="0" xfId="0" applyNumberFormat="1" applyFont="1" applyFill="1" applyAlignment="1">
      <alignment horizontal="left" vertical="center"/>
    </xf>
    <xf numFmtId="0" fontId="19" fillId="0" borderId="0" xfId="0" applyFont="1" applyAlignment="1">
      <alignment horizontal="left" wrapText="1"/>
    </xf>
    <xf numFmtId="0" fontId="5" fillId="0" borderId="0" xfId="0" applyFont="1" applyAlignment="1">
      <alignment horizontal="left" vertical="top" wrapText="1"/>
    </xf>
    <xf numFmtId="0" fontId="5" fillId="0" borderId="0" xfId="0" applyFont="1" applyAlignment="1">
      <alignment horizontal="left" wrapText="1"/>
    </xf>
    <xf numFmtId="0" fontId="51" fillId="11" borderId="0" xfId="0" applyFont="1" applyFill="1" applyAlignment="1">
      <alignment horizontal="left" vertical="center"/>
    </xf>
    <xf numFmtId="0" fontId="26" fillId="11" borderId="0" xfId="0" applyFont="1" applyFill="1" applyAlignment="1">
      <alignment horizontal="center" vertical="center"/>
    </xf>
    <xf numFmtId="0" fontId="5" fillId="0" borderId="0" xfId="0" applyFont="1" applyAlignment="1">
      <alignment horizontal="left" vertical="center" wrapText="1"/>
    </xf>
    <xf numFmtId="170" fontId="5" fillId="0" borderId="0" xfId="0" applyNumberFormat="1" applyFont="1" applyAlignment="1">
      <alignment horizontal="left" vertical="top" wrapText="1"/>
    </xf>
    <xf numFmtId="0" fontId="22" fillId="0" borderId="20" xfId="0" applyFont="1" applyBorder="1" applyAlignment="1">
      <alignment horizontal="left" wrapText="1"/>
    </xf>
    <xf numFmtId="0" fontId="5" fillId="0" borderId="26" xfId="0" applyFont="1" applyBorder="1" applyAlignment="1">
      <alignment horizontal="left" vertical="top" wrapText="1"/>
    </xf>
    <xf numFmtId="0" fontId="19" fillId="0" borderId="0" xfId="0" applyFont="1" applyAlignment="1">
      <alignment horizontal="left"/>
    </xf>
    <xf numFmtId="0" fontId="27" fillId="8" borderId="0" xfId="0" applyFont="1" applyFill="1" applyAlignment="1">
      <alignment horizontal="center" vertical="center"/>
    </xf>
    <xf numFmtId="0" fontId="19" fillId="0" borderId="0" xfId="0" applyFont="1" applyAlignment="1">
      <alignment horizontal="center" wrapText="1"/>
    </xf>
    <xf numFmtId="0" fontId="19" fillId="0" borderId="0" xfId="0" applyFont="1" applyAlignment="1">
      <alignment horizontal="left" vertical="center" wrapText="1"/>
    </xf>
    <xf numFmtId="0" fontId="48" fillId="5" borderId="0" xfId="0" applyFont="1" applyFill="1"/>
    <xf numFmtId="2" fontId="19" fillId="0" borderId="23" xfId="0" applyNumberFormat="1" applyFont="1" applyBorder="1" applyAlignment="1">
      <alignment wrapText="1"/>
    </xf>
    <xf numFmtId="0" fontId="19" fillId="0" borderId="0" xfId="0" applyFont="1"/>
  </cellXfs>
  <cellStyles count="19">
    <cellStyle name="Accent2" xfId="2" builtinId="33"/>
    <cellStyle name="Brand Align Left Text" xfId="13" xr:uid="{00000000-0005-0000-0000-000001000000}"/>
    <cellStyle name="Brand Default 3" xfId="6" xr:uid="{00000000-0005-0000-0000-000002000000}"/>
    <cellStyle name="Brand Percent 2" xfId="7" xr:uid="{00000000-0005-0000-0000-000003000000}"/>
    <cellStyle name="Comma" xfId="18" builtinId="3"/>
    <cellStyle name="Normal" xfId="0" builtinId="0"/>
    <cellStyle name="Normal 2" xfId="3" xr:uid="{00000000-0005-0000-0000-000005000000}"/>
    <cellStyle name="Normal 3" xfId="4" xr:uid="{00000000-0005-0000-0000-000006000000}"/>
    <cellStyle name="Normal_Inverness Drive Model 4-26-02" xfId="16" xr:uid="{75288D15-9C08-41B8-A896-BBBE3D7C08E9}"/>
    <cellStyle name="Per cent" xfId="1" builtinId="5"/>
    <cellStyle name="Percent 2" xfId="5" xr:uid="{00000000-0005-0000-0000-000008000000}"/>
    <cellStyle name="Percent 2 2" xfId="12" xr:uid="{00000000-0005-0000-0000-000009000000}"/>
    <cellStyle name="Percent 3" xfId="15" xr:uid="{00000000-0005-0000-0000-00000A000000}"/>
    <cellStyle name="Smart Subtitle 1 2 2" xfId="11" xr:uid="{00000000-0005-0000-0000-00000B000000}"/>
    <cellStyle name="Smart Subtitle 1 2 5" xfId="10" xr:uid="{00000000-0005-0000-0000-00000C000000}"/>
    <cellStyle name="Smart Subtitle 2" xfId="17" xr:uid="{9CCBF01A-CD9A-4DF0-8FC9-8F36FFE8DD4B}"/>
    <cellStyle name="Smart Subtotal 2" xfId="8" xr:uid="{00000000-0005-0000-0000-00000D000000}"/>
    <cellStyle name="Smart Title" xfId="14" xr:uid="{00000000-0005-0000-0000-00000E000000}"/>
    <cellStyle name="Smart Total 5" xfId="9" xr:uid="{00000000-0005-0000-0000-00000F000000}"/>
  </cellStyles>
  <dxfs count="60">
    <dxf>
      <numFmt numFmtId="180" formatCode="0.00_ ;[Red]\-0.00\ "/>
      <fill>
        <patternFill patternType="lightDown"/>
      </fill>
    </dxf>
    <dxf>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ill>
        <patternFill>
          <bgColor theme="9" tint="0.59996337778862885"/>
        </patternFill>
      </fill>
    </dxf>
    <dxf>
      <font>
        <color rgb="FF9C0006"/>
      </font>
      <fill>
        <patternFill>
          <bgColor rgb="FFFFC7CE"/>
        </patternFill>
      </fill>
    </dxf>
    <dxf>
      <numFmt numFmtId="180" formatCode="0.00_ ;[Red]\-0.00\ "/>
      <fill>
        <patternFill patternType="lightDown"/>
      </fill>
    </dxf>
    <dxf>
      <font>
        <color theme="0"/>
      </font>
      <fill>
        <patternFill>
          <bgColor theme="0"/>
        </patternFill>
      </fill>
    </dxf>
    <dxf>
      <font>
        <color theme="0"/>
      </font>
      <fill>
        <patternFill>
          <bgColor theme="0"/>
        </patternFill>
      </fill>
    </dxf>
    <dxf>
      <font>
        <color theme="9"/>
      </font>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lightUp"/>
      </fill>
    </dxf>
    <dxf>
      <fill>
        <patternFill patternType="lightUp">
          <fgColor theme="3" tint="0.39994506668294322"/>
        </patternFill>
      </fill>
    </dxf>
    <dxf>
      <fill>
        <patternFill>
          <bgColor theme="9" tint="0.59996337778862885"/>
        </patternFill>
      </fill>
    </dxf>
    <dxf>
      <fill>
        <patternFill>
          <bgColor theme="9" tint="0.79998168889431442"/>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ill>
        <patternFill>
          <bgColor theme="9" tint="0.59996337778862885"/>
        </patternFill>
      </fill>
    </dxf>
    <dxf>
      <font>
        <color rgb="FFFF0000"/>
      </font>
    </dxf>
    <dxf>
      <font>
        <color rgb="FFFF0000"/>
      </font>
    </dxf>
    <dxf>
      <font>
        <color rgb="FFFF0000"/>
      </font>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ont>
        <color rgb="FFFF0000"/>
      </font>
      <fill>
        <patternFill>
          <bgColor theme="9" tint="0.59996337778862885"/>
        </patternFill>
      </fill>
      <border>
        <left/>
        <right/>
        <top/>
        <bottom/>
        <vertical/>
        <horizontal/>
      </border>
    </dxf>
    <dxf>
      <fill>
        <patternFill>
          <bgColor theme="9" tint="0.59996337778862885"/>
        </patternFill>
      </fill>
    </dxf>
    <dxf>
      <font>
        <color rgb="FFFF0000"/>
      </font>
      <fill>
        <patternFill patternType="none">
          <bgColor auto="1"/>
        </patternFill>
      </fill>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ont>
        <color rgb="FFFF0000"/>
      </font>
      <fill>
        <patternFill>
          <bgColor theme="9" tint="0.59996337778862885"/>
        </patternFill>
      </fill>
    </dxf>
    <dxf>
      <fill>
        <patternFill>
          <bgColor theme="8" tint="0.79998168889431442"/>
        </patternFill>
      </fill>
    </dxf>
    <dxf>
      <fill>
        <patternFill>
          <bgColor theme="9" tint="0.59996337778862885"/>
        </patternFill>
      </fill>
    </dxf>
    <dxf>
      <font>
        <color rgb="FFFF0000"/>
      </font>
    </dxf>
    <dxf>
      <font>
        <color rgb="FFFF0000"/>
      </font>
    </dxf>
  </dxfs>
  <tableStyles count="0" defaultTableStyle="TableStyleMedium2" defaultPivotStyle="PivotStyleLight16"/>
  <colors>
    <mruColors>
      <color rgb="FFAAE1EC"/>
      <color rgb="FF1E7482"/>
      <color rgb="FFA2E8D7"/>
      <color rgb="FFD4F4EC"/>
      <color rgb="FFCCFFFF"/>
      <color rgb="FFD6F1F6"/>
      <color rgb="FFA4CCB6"/>
      <color rgb="FF538F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47623</xdr:colOff>
      <xdr:row>6</xdr:row>
      <xdr:rowOff>50376</xdr:rowOff>
    </xdr:from>
    <xdr:to>
      <xdr:col>17</xdr:col>
      <xdr:colOff>102870</xdr:colOff>
      <xdr:row>9</xdr:row>
      <xdr:rowOff>142874</xdr:rowOff>
    </xdr:to>
    <xdr:sp macro="" textlink="">
      <xdr:nvSpPr>
        <xdr:cNvPr id="2" name="Rectangle 1">
          <a:extLst>
            <a:ext uri="{FF2B5EF4-FFF2-40B4-BE49-F238E27FC236}">
              <a16:creationId xmlns:a16="http://schemas.microsoft.com/office/drawing/2014/main" id="{00000000-0008-0000-0500-000002000000}"/>
            </a:ext>
          </a:extLst>
        </xdr:cNvPr>
        <xdr:cNvSpPr/>
      </xdr:nvSpPr>
      <xdr:spPr>
        <a:xfrm>
          <a:off x="6610348" y="1355301"/>
          <a:ext cx="10399397" cy="835448"/>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00" i="1" baseline="0">
            <a:solidFill>
              <a:sysClr val="windowText" lastClr="000000"/>
            </a:solidFill>
          </a:endParaRPr>
        </a:p>
        <a:p>
          <a:pPr algn="l"/>
          <a:r>
            <a:rPr lang="lv-LV" sz="900" i="1" baseline="0">
              <a:solidFill>
                <a:sysClr val="windowText" lastClr="000000"/>
              </a:solidFill>
            </a:rPr>
            <a:t>1. File =&gt; Options =&gt; Formulas =&gt; uzstādīt "Maximum iterations" uz 10000 un "Maximum change" uz 0.000001</a:t>
          </a:r>
          <a:endParaRPr lang="en-US" sz="900" i="1" baseline="0">
            <a:solidFill>
              <a:sysClr val="windowText" lastClr="000000"/>
            </a:solidFill>
          </a:endParaRPr>
        </a:p>
        <a:p>
          <a:pPr algn="l"/>
          <a:r>
            <a:rPr lang="en-US" sz="900" i="1" baseline="0">
              <a:solidFill>
                <a:sysClr val="windowText" lastClr="000000"/>
              </a:solidFill>
            </a:rPr>
            <a:t>2. </a:t>
          </a:r>
          <a:r>
            <a:rPr lang="lv-LV" sz="900" i="1" baseline="0">
              <a:solidFill>
                <a:sysClr val="windowText" lastClr="000000"/>
              </a:solidFill>
            </a:rPr>
            <a:t>Data =&gt; What-if Analyis =&gt; Goal seek</a:t>
          </a:r>
        </a:p>
        <a:p>
          <a:pPr algn="l"/>
          <a:r>
            <a:rPr lang="lv-LV" sz="900" i="1" baseline="0">
              <a:solidFill>
                <a:sysClr val="windowText" lastClr="000000"/>
              </a:solidFill>
            </a:rPr>
            <a:t>3. Set cell =&gt; C7; To value =&gt; absoluta vērtībā, kā ir C8 šūnā; By changing cell =&gt; Darba lapa "Finansēšanas pieņēmumi" šūna D35</a:t>
          </a:r>
        </a:p>
        <a:p>
          <a:pPr algn="l"/>
          <a:endParaRPr lang="lv-LV" sz="900" i="1" baseline="0">
            <a:solidFill>
              <a:sysClr val="windowText" lastClr="000000"/>
            </a:solidFill>
          </a:endParaRPr>
        </a:p>
        <a:p>
          <a:pPr algn="l"/>
          <a:r>
            <a:rPr lang="lv-LV" sz="900" b="1" i="1" baseline="0">
              <a:solidFill>
                <a:sysClr val="windowText" lastClr="000000"/>
              </a:solidFill>
            </a:rPr>
            <a:t>Mērķis ir vienādot Attīstītāja peļņu (IRR) ar saprātīgo peļņu (WACC), lai panāktu Deltu vienādu ar 0. Tādējādi tiks nodrošināta kompensācija, kas ir atbilstoša (vienāda) ar saprātigu peļņu.</a:t>
          </a:r>
          <a:endParaRPr lang="en-GB" sz="900" b="1" i="1">
            <a:solidFill>
              <a:sysClr val="windowText" lastClr="000000"/>
            </a:solidFill>
          </a:endParaRPr>
        </a:p>
      </xdr:txBody>
    </xdr:sp>
    <xdr:clientData/>
  </xdr:twoCellAnchor>
  <xdr:twoCellAnchor>
    <xdr:from>
      <xdr:col>3</xdr:col>
      <xdr:colOff>8468</xdr:colOff>
      <xdr:row>9</xdr:row>
      <xdr:rowOff>101599</xdr:rowOff>
    </xdr:from>
    <xdr:to>
      <xdr:col>10</xdr:col>
      <xdr:colOff>67735</xdr:colOff>
      <xdr:row>10</xdr:row>
      <xdr:rowOff>160866</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5215468" y="1879599"/>
          <a:ext cx="5232400" cy="313267"/>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b="0" i="1" u="none" strike="noStrike">
              <a:solidFill>
                <a:schemeClr val="dk1"/>
              </a:solidFill>
              <a:effectLst/>
              <a:latin typeface="+mn-lt"/>
              <a:ea typeface="+mn-ea"/>
              <a:cs typeface="+mn-cs"/>
            </a:rPr>
            <a:t>Nepieciešamā kapitāla atlaide no ekspluatācijas nodošanas brīža</a:t>
          </a:r>
          <a:r>
            <a:rPr lang="lv-LV" sz="1100" b="0" i="1" u="none" strike="noStrike">
              <a:solidFill>
                <a:schemeClr val="dk1"/>
              </a:solidFill>
              <a:effectLst/>
              <a:latin typeface="+mn-lt"/>
              <a:ea typeface="+mn-ea"/>
              <a:cs typeface="+mn-cs"/>
            </a:rPr>
            <a:t>.</a:t>
          </a:r>
          <a:endParaRPr lang="en-GB" sz="1100" i="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190500</xdr:colOff>
      <xdr:row>39</xdr:row>
      <xdr:rowOff>0</xdr:rowOff>
    </xdr:from>
    <xdr:to>
      <xdr:col>4</xdr:col>
      <xdr:colOff>401955</xdr:colOff>
      <xdr:row>39</xdr:row>
      <xdr:rowOff>209550</xdr:rowOff>
    </xdr:to>
    <xdr:sp macro="" textlink="">
      <xdr:nvSpPr>
        <xdr:cNvPr id="5121"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700-00000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800099</xdr:colOff>
      <xdr:row>27</xdr:row>
      <xdr:rowOff>15240</xdr:rowOff>
    </xdr:from>
    <xdr:to>
      <xdr:col>8</xdr:col>
      <xdr:colOff>28574</xdr:colOff>
      <xdr:row>28</xdr:row>
      <xdr:rowOff>154517</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800099" y="4120515"/>
          <a:ext cx="10925175" cy="310727"/>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lv-LV" sz="1100" b="0" i="1" u="none" strike="noStrike">
              <a:solidFill>
                <a:schemeClr val="dk1"/>
              </a:solidFill>
              <a:effectLst/>
              <a:latin typeface="+mn-lt"/>
              <a:ea typeface="+mn-ea"/>
              <a:cs typeface="+mn-cs"/>
            </a:rPr>
            <a:t>Nepieciešams</a:t>
          </a:r>
          <a:r>
            <a:rPr lang="lv-LV" sz="1100" b="0" i="1" u="none" strike="noStrike" baseline="0">
              <a:solidFill>
                <a:schemeClr val="dk1"/>
              </a:solidFill>
              <a:effectLst/>
              <a:latin typeface="+mn-lt"/>
              <a:ea typeface="+mn-ea"/>
              <a:cs typeface="+mn-cs"/>
            </a:rPr>
            <a:t> manuāli aizpildīt pašvaldības finansējuma saņemšanas grafiku atbilstoši pašvaldības saistošajos noteikumos ietvertajai atbalsta piešķiršanas kārtībai.</a:t>
          </a:r>
          <a:endParaRPr lang="en-GB" sz="1100" i="1"/>
        </a:p>
      </xdr:txBody>
    </xdr:sp>
    <xdr:clientData/>
  </xdr:twoCellAnchor>
  <xdr:twoCellAnchor>
    <xdr:from>
      <xdr:col>3</xdr:col>
      <xdr:colOff>0</xdr:colOff>
      <xdr:row>12</xdr:row>
      <xdr:rowOff>85725</xdr:rowOff>
    </xdr:from>
    <xdr:to>
      <xdr:col>13</xdr:col>
      <xdr:colOff>0</xdr:colOff>
      <xdr:row>15</xdr:row>
      <xdr:rowOff>339090</xdr:rowOff>
    </xdr:to>
    <xdr:sp macro="" textlink="">
      <xdr:nvSpPr>
        <xdr:cNvPr id="3" name="Rectangle 2">
          <a:extLst>
            <a:ext uri="{FF2B5EF4-FFF2-40B4-BE49-F238E27FC236}">
              <a16:creationId xmlns:a16="http://schemas.microsoft.com/office/drawing/2014/main" id="{00000000-0008-0000-0A00-000003000000}"/>
            </a:ext>
          </a:extLst>
        </xdr:cNvPr>
        <xdr:cNvSpPr/>
      </xdr:nvSpPr>
      <xdr:spPr>
        <a:xfrm>
          <a:off x="6238875" y="3314700"/>
          <a:ext cx="9448800" cy="939165"/>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00" i="1" baseline="0">
            <a:solidFill>
              <a:sysClr val="windowText" lastClr="000000"/>
            </a:solidFill>
          </a:endParaRPr>
        </a:p>
        <a:p>
          <a:pPr algn="l"/>
          <a:r>
            <a:rPr lang="lv-LV" sz="900" i="1" baseline="0">
              <a:solidFill>
                <a:sysClr val="windowText" lastClr="000000"/>
              </a:solidFill>
            </a:rPr>
            <a:t>1. File =&gt; Options =&gt; Formulas =&gt; uzstādīt "Maximum iterations" uz 10000 un "Maximum change" uz 0.000001</a:t>
          </a:r>
        </a:p>
        <a:p>
          <a:pPr algn="l"/>
          <a:r>
            <a:rPr lang="lv-LV" sz="900" i="1" baseline="0">
              <a:solidFill>
                <a:sysClr val="windowText" lastClr="000000"/>
              </a:solidFill>
            </a:rPr>
            <a:t>2. Data =&gt; What-if Analyis =&gt; Goal seek</a:t>
          </a:r>
        </a:p>
        <a:p>
          <a:pPr algn="l"/>
          <a:r>
            <a:rPr lang="lv-LV" sz="900" i="1" baseline="0">
              <a:solidFill>
                <a:sysClr val="windowText" lastClr="000000"/>
              </a:solidFill>
            </a:rPr>
            <a:t>3. Set cell =&gt; C15; To value =&gt; absoluta vērtībā, kā ir C16 šūnā; By changing cell =&gt; C18</a:t>
          </a:r>
        </a:p>
        <a:p>
          <a:pPr algn="l"/>
          <a:endParaRPr lang="lv-LV" sz="900" i="1" baseline="0">
            <a:solidFill>
              <a:sysClr val="windowText" lastClr="000000"/>
            </a:solidFill>
          </a:endParaRPr>
        </a:p>
        <a:p>
          <a:pPr algn="l"/>
          <a:r>
            <a:rPr lang="lv-LV" sz="900" b="1" i="1" baseline="0">
              <a:solidFill>
                <a:sysClr val="windowText" lastClr="000000"/>
              </a:solidFill>
            </a:rPr>
            <a:t>Mērķis ir vienādot Attīstītāja peļņu (IRR) ar saprātīgo peļņu (WACC), lai panāktu Deltu vienādu ar 0. Tādējādi tiks nodrošināta max pašvaldības atbalsts un kompensācija (kapitāla atlaide), kas ir atbilstoša (vienāda) ar saprātigu peļņu.</a:t>
          </a:r>
        </a:p>
        <a:p>
          <a:pPr algn="l"/>
          <a:endParaRPr lang="lv-LV" sz="900" i="1" baseline="0">
            <a:solidFill>
              <a:sysClr val="windowText" lastClr="000000"/>
            </a:solidFill>
          </a:endParaRPr>
        </a:p>
      </xdr:txBody>
    </xdr:sp>
    <xdr:clientData/>
  </xdr:twoCellAnchor>
  <xdr:twoCellAnchor>
    <xdr:from>
      <xdr:col>2</xdr:col>
      <xdr:colOff>923925</xdr:colOff>
      <xdr:row>33</xdr:row>
      <xdr:rowOff>53340</xdr:rowOff>
    </xdr:from>
    <xdr:to>
      <xdr:col>12</xdr:col>
      <xdr:colOff>582930</xdr:colOff>
      <xdr:row>37</xdr:row>
      <xdr:rowOff>38100</xdr:rowOff>
    </xdr:to>
    <xdr:sp macro="" textlink="">
      <xdr:nvSpPr>
        <xdr:cNvPr id="4" name="Rectangle 3">
          <a:extLst>
            <a:ext uri="{FF2B5EF4-FFF2-40B4-BE49-F238E27FC236}">
              <a16:creationId xmlns:a16="http://schemas.microsoft.com/office/drawing/2014/main" id="{00000000-0008-0000-0A00-000004000000}"/>
            </a:ext>
          </a:extLst>
        </xdr:cNvPr>
        <xdr:cNvSpPr/>
      </xdr:nvSpPr>
      <xdr:spPr>
        <a:xfrm>
          <a:off x="6153150" y="9187815"/>
          <a:ext cx="9450705" cy="670560"/>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900" b="1" i="1" baseline="0">
              <a:solidFill>
                <a:sysClr val="windowText" lastClr="000000"/>
              </a:solidFill>
            </a:rPr>
            <a:t>Gadījumā, ja vērtības šūnās D31:K31 iekrāsojas sarkanas, maksimālais iespējamais pašvaldības līdzfinansējums, ko varētu piešķirt attīstītāja peļņas pielāgošanai saprātīgai peļņai, ir augstāka nekā norādītās kopējās izmaksas, ko paredzēts finansēt ar pašvaldības finansējumu. Šādā gadījumā nepieciešams šūnā C18 līdzfinansējuma apjomu nomainīt uz finansēto izmaksu apjomu.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X\VAL\VSG\LIMITED\Engag%237(DHC%20updates)\DHC%20Updates\Expressco\Exp_Royalty_Analys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ocuments%20and%20Settings\Brian%20l%20Xu\My%20Documents\Clients\DTW%20Logistic\Latest%20Report\Worksheet8-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olpwc-my.sharepoint.com/personal/daniela_bernsone_pwc_com/Documents/Capital_IQ_WACC_&amp;_Market_Multiples_Latvia%20real%20estate_30.09.202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wceur.sharepoint.com/Users/msarinec001/Desktop/Project%20Costa/Valuation/Capital%20IQ%20WACC%20template%20v5.1%20-%20Dec%202016%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 Summary-96"/>
      <sheetName val="Print Buttons"/>
      <sheetName val="IS Summary-98"/>
      <sheetName val="IS Hist"/>
      <sheetName val="IS-Hist v. Proj"/>
      <sheetName val="IS Proj-96"/>
      <sheetName val="IS Proj-98"/>
      <sheetName val="BS Summary"/>
      <sheetName val="BS-Hist. v Proj."/>
      <sheetName val="summary"/>
      <sheetName val="Overall Summary"/>
      <sheetName val="PwC reports"/>
      <sheetName val="franchise"/>
      <sheetName val="Sheet1"/>
      <sheetName val="EOP (EBIT)"/>
      <sheetName val="ROA 96 "/>
      <sheetName val="Proj ROA 97"/>
      <sheetName val="royalty savings (midpoint)"/>
      <sheetName val="dcf"/>
      <sheetName val="Mkt Mult"/>
      <sheetName val="dcf '98"/>
      <sheetName val="ROA 97"/>
      <sheetName val="projected ROA"/>
      <sheetName val="royalty savings (low)"/>
      <sheetName val="royalty savings (high)"/>
      <sheetName val="ROA 98"/>
      <sheetName val="ProjROA 99"/>
      <sheetName val="macros"/>
    </sheetNames>
    <sheetDataSet>
      <sheetData sheetId="0" refreshError="1">
        <row r="13">
          <cell r="B13" t="str">
            <v>Net Sales - Per Client's Projections</v>
          </cell>
          <cell r="C13">
            <v>230777.13500000001</v>
          </cell>
          <cell r="E13">
            <v>230777.13500000001</v>
          </cell>
          <cell r="G13">
            <v>1838030</v>
          </cell>
          <cell r="I13">
            <v>1947220</v>
          </cell>
          <cell r="K13">
            <v>1420911</v>
          </cell>
          <cell r="M13">
            <v>1387414</v>
          </cell>
          <cell r="O13">
            <v>1444993</v>
          </cell>
          <cell r="Q13">
            <v>1568620</v>
          </cell>
          <cell r="S13">
            <v>1679471</v>
          </cell>
          <cell r="U13">
            <v>1796493</v>
          </cell>
          <cell r="W13">
            <v>1916522</v>
          </cell>
          <cell r="Y13">
            <v>2030377</v>
          </cell>
          <cell r="AA13">
            <v>2140052</v>
          </cell>
          <cell r="AC13">
            <v>2257147</v>
          </cell>
          <cell r="AE13">
            <v>2370312</v>
          </cell>
          <cell r="AG13">
            <v>2479854</v>
          </cell>
          <cell r="AI13">
            <v>2596010</v>
          </cell>
        </row>
        <row r="15">
          <cell r="B15" t="str">
            <v>Annual Sales Growth Rate - Per Client's Projections</v>
          </cell>
          <cell r="C15" t="str">
            <v>n/a</v>
          </cell>
          <cell r="E15">
            <v>0</v>
          </cell>
          <cell r="G15" t="str">
            <v>n/a</v>
          </cell>
          <cell r="I15">
            <v>5.9405994461461553E-2</v>
          </cell>
          <cell r="M15">
            <v>-2.3574312536112418E-2</v>
          </cell>
          <cell r="O15">
            <v>4.1500950689556282E-2</v>
          </cell>
          <cell r="Q15">
            <v>8.5555431756416889E-2</v>
          </cell>
          <cell r="S15">
            <v>7.0667848172278891E-2</v>
          </cell>
          <cell r="U15">
            <v>6.967789262214108E-2</v>
          </cell>
          <cell r="W15">
            <v>6.6812951678631549E-2</v>
          </cell>
          <cell r="Y15">
            <v>5.9407092639687908E-2</v>
          </cell>
          <cell r="AA15">
            <v>5.4017061856000081E-2</v>
          </cell>
          <cell r="AC15">
            <v>5.4715960172930345E-2</v>
          </cell>
          <cell r="AE15">
            <v>5.0136300382739751E-2</v>
          </cell>
          <cell r="AG15">
            <v>4.6214169273918415E-2</v>
          </cell>
          <cell r="AI15">
            <v>4.6839854281744087E-2</v>
          </cell>
        </row>
        <row r="16">
          <cell r="B16" t="str">
            <v>Compound Annual Sales Growth Rate from 1993</v>
          </cell>
          <cell r="C16" t="str">
            <v>n/a</v>
          </cell>
          <cell r="E16">
            <v>0</v>
          </cell>
          <cell r="G16" t="str">
            <v>n/a</v>
          </cell>
          <cell r="I16">
            <v>5.9405994461461553E-2</v>
          </cell>
          <cell r="M16">
            <v>-2.3574312536112418E-2</v>
          </cell>
          <cell r="O16">
            <v>8.4385364370713756E-3</v>
          </cell>
          <cell r="Q16">
            <v>3.351541177544437E-2</v>
          </cell>
          <cell r="S16">
            <v>4.2680876124043587E-2</v>
          </cell>
          <cell r="U16">
            <v>4.8025212332724498E-2</v>
          </cell>
          <cell r="W16">
            <v>5.113336607765695E-2</v>
          </cell>
          <cell r="Y16">
            <v>5.2311359119681766E-2</v>
          </cell>
          <cell r="AA16">
            <v>5.2524420915166958E-2</v>
          </cell>
          <cell r="AC16">
            <v>5.2767700230557546E-2</v>
          </cell>
          <cell r="AE16">
            <v>5.2504263802330309E-2</v>
          </cell>
          <cell r="AG16">
            <v>5.1930877722867086E-2</v>
          </cell>
          <cell r="AI16">
            <v>5.1505681776583323E-2</v>
          </cell>
        </row>
        <row r="18">
          <cell r="B18" t="str">
            <v>PW Adjusted Net Sales (1)</v>
          </cell>
          <cell r="Q18">
            <v>1568620</v>
          </cell>
          <cell r="S18">
            <v>1679471</v>
          </cell>
          <cell r="U18">
            <v>1796493</v>
          </cell>
          <cell r="W18">
            <v>1916522</v>
          </cell>
          <cell r="Y18">
            <v>2030377</v>
          </cell>
          <cell r="AA18">
            <v>2140052</v>
          </cell>
          <cell r="AC18">
            <v>2257147</v>
          </cell>
          <cell r="AE18">
            <v>2370312</v>
          </cell>
          <cell r="AG18">
            <v>2479854</v>
          </cell>
          <cell r="AI18">
            <v>2596010</v>
          </cell>
        </row>
        <row r="20">
          <cell r="B20" t="str">
            <v>PW Adjusted Sales Growth Rate</v>
          </cell>
          <cell r="Q20">
            <v>8.5555431756416889E-2</v>
          </cell>
          <cell r="S20">
            <v>7.0667848172278891E-2</v>
          </cell>
          <cell r="U20">
            <v>6.967789262214108E-2</v>
          </cell>
          <cell r="W20">
            <v>6.6812951678631549E-2</v>
          </cell>
          <cell r="Y20">
            <v>5.9407092639687908E-2</v>
          </cell>
          <cell r="AA20">
            <v>5.4017061856000081E-2</v>
          </cell>
          <cell r="AC20">
            <v>5.4715960172930345E-2</v>
          </cell>
          <cell r="AE20">
            <v>5.0136300382739751E-2</v>
          </cell>
          <cell r="AG20">
            <v>4.6214169273918415E-2</v>
          </cell>
          <cell r="AI20">
            <v>4.6839854281744087E-2</v>
          </cell>
        </row>
        <row r="22">
          <cell r="B22" t="str">
            <v>Operating Margin (EBIT/Adjusted Sales)</v>
          </cell>
        </row>
        <row r="23">
          <cell r="B23" t="str">
            <v xml:space="preserve">   - Per Client's Projections (before OH)</v>
          </cell>
          <cell r="K23">
            <v>0.11358698750308781</v>
          </cell>
          <cell r="M23">
            <v>0.13223522322825054</v>
          </cell>
          <cell r="O23">
            <v>0.11749999999999999</v>
          </cell>
          <cell r="Q23">
            <v>0.14199999999999999</v>
          </cell>
          <cell r="S23">
            <v>0.14000000000000001</v>
          </cell>
          <cell r="U23">
            <v>0.13800000000000001</v>
          </cell>
          <cell r="W23">
            <v>0.13600000000000001</v>
          </cell>
          <cell r="Y23">
            <v>0.14099999999999999</v>
          </cell>
          <cell r="AA23">
            <v>0.14199999999999999</v>
          </cell>
          <cell r="AC23">
            <v>0.14099999999999999</v>
          </cell>
          <cell r="AE23">
            <v>0.14099999999999999</v>
          </cell>
          <cell r="AG23">
            <v>0.14000000000000001</v>
          </cell>
          <cell r="AI23">
            <v>0.14000000000000001</v>
          </cell>
        </row>
        <row r="25">
          <cell r="B25" t="str">
            <v>PW Adjusted EBIT/Adjusted Sales</v>
          </cell>
          <cell r="Q25">
            <v>0.14199999999999999</v>
          </cell>
          <cell r="S25">
            <v>0.14000000000000001</v>
          </cell>
          <cell r="U25">
            <v>0.13800000000000001</v>
          </cell>
          <cell r="W25">
            <v>0.13600000000000001</v>
          </cell>
          <cell r="Y25">
            <v>0.14099999999999999</v>
          </cell>
          <cell r="AA25">
            <v>0.14099999999999999</v>
          </cell>
          <cell r="AC25">
            <v>0.14099999999999999</v>
          </cell>
        </row>
        <row r="26">
          <cell r="K26" t="str">
            <v xml:space="preserve"> </v>
          </cell>
        </row>
        <row r="27">
          <cell r="B27" t="str">
            <v>Operating Income (EBIT)</v>
          </cell>
          <cell r="C27" t="e">
            <v>#REF!</v>
          </cell>
          <cell r="E27" t="e">
            <v>#REF!</v>
          </cell>
          <cell r="G27">
            <v>386780</v>
          </cell>
          <cell r="I27">
            <v>421550</v>
          </cell>
          <cell r="K27">
            <v>161397</v>
          </cell>
          <cell r="M27">
            <v>183465</v>
          </cell>
          <cell r="O27">
            <v>169747</v>
          </cell>
          <cell r="Q27">
            <v>223098</v>
          </cell>
          <cell r="S27">
            <v>235027</v>
          </cell>
          <cell r="U27">
            <v>247821</v>
          </cell>
          <cell r="W27">
            <v>260981</v>
          </cell>
          <cell r="Y27">
            <v>285404</v>
          </cell>
          <cell r="AA27">
            <v>304268</v>
          </cell>
          <cell r="AC27">
            <v>318055</v>
          </cell>
          <cell r="AE27">
            <v>333106</v>
          </cell>
          <cell r="AG27">
            <v>348093</v>
          </cell>
          <cell r="AI27">
            <v>364364</v>
          </cell>
        </row>
        <row r="28">
          <cell r="B28" t="str">
            <v>less:  Corporate Overhead (2)</v>
          </cell>
          <cell r="K28">
            <v>-14209.11</v>
          </cell>
          <cell r="M28">
            <v>-15261.553999999998</v>
          </cell>
          <cell r="O28">
            <v>-24564.881000000001</v>
          </cell>
          <cell r="Q28">
            <v>-28235</v>
          </cell>
          <cell r="S28">
            <v>-50384</v>
          </cell>
          <cell r="U28">
            <v>-53895</v>
          </cell>
          <cell r="W28">
            <v>-57496</v>
          </cell>
          <cell r="Y28">
            <v>-60911</v>
          </cell>
          <cell r="AA28">
            <v>-64202</v>
          </cell>
          <cell r="AC28">
            <v>-67714</v>
          </cell>
          <cell r="AE28">
            <v>-71109</v>
          </cell>
          <cell r="AG28">
            <v>-74396</v>
          </cell>
          <cell r="AI28">
            <v>-77880</v>
          </cell>
        </row>
        <row r="29">
          <cell r="B29" t="str">
            <v>Adjusted EBIT - After Corporate Overhead Expense</v>
          </cell>
          <cell r="K29">
            <v>147187.89000000001</v>
          </cell>
          <cell r="M29">
            <v>168203.446</v>
          </cell>
          <cell r="O29">
            <v>145182.11900000001</v>
          </cell>
          <cell r="Q29">
            <v>194863</v>
          </cell>
          <cell r="S29">
            <v>184643</v>
          </cell>
          <cell r="U29">
            <v>193926</v>
          </cell>
          <cell r="W29">
            <v>203485</v>
          </cell>
          <cell r="Y29">
            <v>224493</v>
          </cell>
          <cell r="AA29">
            <v>240066</v>
          </cell>
          <cell r="AC29">
            <v>250341</v>
          </cell>
          <cell r="AE29">
            <v>261997</v>
          </cell>
          <cell r="AG29">
            <v>273697</v>
          </cell>
          <cell r="AI29">
            <v>286484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con Data"/>
      <sheetName val="GuidelineCos-IV"/>
      <sheetName val="WACC-V-DTW"/>
      <sheetName val="WACC-FedExDTW"/>
      <sheetName val="Relevered Beta"/>
      <sheetName val="SizePremium"/>
      <sheetName val="PRC Historical Rf"/>
      <sheetName val="HK MRP (Dec 2002)"/>
      <sheetName val="Equity Risk Premium"/>
      <sheetName val="Country Risk"/>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IQHiddenCacheSheet"/>
      <sheetName val="WACC"/>
      <sheetName val="Unlevered Beta"/>
      <sheetName val="Multiples"/>
      <sheetName val="Damodaran CoE"/>
      <sheetName val="Damodaran ERP"/>
      <sheetName val="Assumptions"/>
      <sheetName val="GPCs_sour"/>
      <sheetName val="Description&amp;Owners"/>
      <sheetName val="GPCs_Trading activity"/>
      <sheetName val="GPCs_IS_Dates"/>
      <sheetName val="Beta_summary"/>
      <sheetName val="Beta_adj"/>
      <sheetName val="CoD"/>
      <sheetName val="WACC "/>
      <sheetName val="Multiples "/>
      <sheetName val="EV"/>
      <sheetName val="Rates"/>
      <sheetName val="Tax rates"/>
      <sheetName val="Beta"/>
      <sheetName val="GPCs_IS_sour"/>
      <sheetName val="GPCs_BS_sour"/>
      <sheetName val="Transactions"/>
      <sheetName val="Margins"/>
      <sheetName val="Ratios"/>
      <sheetName val="Ratios&amp;Growths"/>
      <sheetName val="Dates and currencies"/>
      <sheetName val="Lists"/>
      <sheetName val="GPCs"/>
    </sheetNames>
    <sheetDataSet>
      <sheetData sheetId="0"/>
      <sheetData sheetId="1"/>
      <sheetData sheetId="2"/>
      <sheetData sheetId="3"/>
      <sheetData sheetId="4"/>
      <sheetData sheetId="5"/>
      <sheetData sheetId="6">
        <row r="7">
          <cell r="C7">
            <v>44469</v>
          </cell>
        </row>
        <row r="12">
          <cell r="C12" t="str">
            <v>Latvia</v>
          </cell>
        </row>
        <row r="13">
          <cell r="C13">
            <v>0.2</v>
          </cell>
        </row>
        <row r="15">
          <cell r="C15" t="str">
            <v>Real Estate</v>
          </cell>
        </row>
        <row r="16">
          <cell r="C16" t="str">
            <v>Real Estate (Development)</v>
          </cell>
        </row>
        <row r="23">
          <cell r="C23" t="str">
            <v>EUR</v>
          </cell>
        </row>
        <row r="30">
          <cell r="C30" t="str">
            <v>EUR</v>
          </cell>
        </row>
        <row r="33">
          <cell r="F33" t="str">
            <v>IQ_CY</v>
          </cell>
        </row>
        <row r="34">
          <cell r="F34" t="str">
            <v>IQ_CY</v>
          </cell>
        </row>
        <row r="39">
          <cell r="C39">
            <v>7</v>
          </cell>
        </row>
      </sheetData>
      <sheetData sheetId="7">
        <row r="36">
          <cell r="E36" t="str">
            <v>Acrinova AB (publ)</v>
          </cell>
        </row>
        <row r="37">
          <cell r="E37" t="str">
            <v>Aktiebolaget Fastator (publ)</v>
          </cell>
        </row>
        <row r="38">
          <cell r="E38" t="str">
            <v>Amasten Fastighets AB (publ)</v>
          </cell>
        </row>
        <row r="39">
          <cell r="E39" t="str">
            <v>Artea SA</v>
          </cell>
        </row>
        <row r="40">
          <cell r="E40" t="str">
            <v>Besqab AB (publ)</v>
          </cell>
        </row>
        <row r="41">
          <cell r="E41" t="str">
            <v>Brinova Fastigheter AB (publ)</v>
          </cell>
        </row>
        <row r="42">
          <cell r="E42" t="str">
            <v>ByggPartner i Dalarna Holding AB (publ)</v>
          </cell>
        </row>
        <row r="43">
          <cell r="E43" t="str">
            <v>Countryside Properties PLC</v>
          </cell>
        </row>
        <row r="44">
          <cell r="E44" t="str">
            <v>Elkop SE</v>
          </cell>
        </row>
        <row r="45">
          <cell r="E45" t="str">
            <v>Fastighets AB Trianon (publ)</v>
          </cell>
        </row>
        <row r="46">
          <cell r="E46" t="str">
            <v>Glenveagh Properties PLC</v>
          </cell>
        </row>
        <row r="47">
          <cell r="E47" t="str">
            <v>Heba Fastighets AB (publ)</v>
          </cell>
        </row>
        <row r="48">
          <cell r="E48" t="str">
            <v>Inclusio SA</v>
          </cell>
        </row>
        <row r="49">
          <cell r="E49" t="str">
            <v>JM AB (publ)</v>
          </cell>
        </row>
        <row r="50">
          <cell r="E50" t="str">
            <v>K2A Knaust &amp; Andersson Fastigheter AB (publ)</v>
          </cell>
        </row>
        <row r="51">
          <cell r="E51" t="str">
            <v>K-Fast Holding AB (publ)</v>
          </cell>
        </row>
        <row r="52">
          <cell r="E52" t="str">
            <v>Nischer Properties AB (publ)</v>
          </cell>
        </row>
        <row r="53">
          <cell r="E53" t="str">
            <v>One Heritage Group PLC</v>
          </cell>
        </row>
        <row r="54">
          <cell r="E54" t="str">
            <v>Samhällsbyggnadsbolaget i Norden AB (publ)</v>
          </cell>
        </row>
        <row r="55">
          <cell r="E55" t="str">
            <v>Springfield Properties Plc</v>
          </cell>
        </row>
        <row r="56">
          <cell r="E56" t="str">
            <v>Studentbostäder i Norden AB (publ)</v>
          </cell>
        </row>
        <row r="57">
          <cell r="E57" t="str">
            <v>Swiss Estates AG</v>
          </cell>
        </row>
        <row r="58">
          <cell r="E58" t="str">
            <v>Wästbygg Gruppen AB (publ)</v>
          </cell>
        </row>
        <row r="59">
          <cell r="E59" t="str">
            <v>Watkin Jones Plc</v>
          </cell>
        </row>
        <row r="60">
          <cell r="E60" t="str">
            <v/>
          </cell>
        </row>
      </sheetData>
      <sheetData sheetId="8"/>
      <sheetData sheetId="9"/>
      <sheetData sheetId="10"/>
      <sheetData sheetId="11"/>
      <sheetData sheetId="12"/>
      <sheetData sheetId="13"/>
      <sheetData sheetId="14"/>
      <sheetData sheetId="15"/>
      <sheetData sheetId="16"/>
      <sheetData sheetId="17"/>
      <sheetData sheetId="18">
        <row r="4">
          <cell r="B4" t="str">
            <v>Albania</v>
          </cell>
        </row>
        <row r="5">
          <cell r="B5" t="str">
            <v>Australia</v>
          </cell>
        </row>
        <row r="6">
          <cell r="B6" t="str">
            <v>Austria</v>
          </cell>
        </row>
        <row r="7">
          <cell r="B7" t="str">
            <v>Belarus</v>
          </cell>
        </row>
        <row r="8">
          <cell r="B8" t="str">
            <v>Belgium</v>
          </cell>
        </row>
        <row r="9">
          <cell r="B9" t="str">
            <v>Bosnia and Herzegovina</v>
          </cell>
        </row>
        <row r="10">
          <cell r="B10" t="str">
            <v>Bulgaria</v>
          </cell>
        </row>
        <row r="11">
          <cell r="B11" t="str">
            <v>Canada</v>
          </cell>
        </row>
        <row r="12">
          <cell r="B12" t="str">
            <v>China</v>
          </cell>
        </row>
        <row r="13">
          <cell r="B13" t="str">
            <v>Croatia</v>
          </cell>
        </row>
        <row r="14">
          <cell r="B14" t="str">
            <v>Cyprus</v>
          </cell>
        </row>
        <row r="15">
          <cell r="B15" t="str">
            <v>Czech Republic</v>
          </cell>
        </row>
        <row r="16">
          <cell r="B16" t="str">
            <v>Denmark</v>
          </cell>
        </row>
        <row r="17">
          <cell r="B17" t="str">
            <v>Estonia</v>
          </cell>
        </row>
        <row r="18">
          <cell r="B18" t="str">
            <v>Finland</v>
          </cell>
        </row>
        <row r="19">
          <cell r="B19" t="str">
            <v>France</v>
          </cell>
        </row>
        <row r="20">
          <cell r="B20" t="str">
            <v>Germany</v>
          </cell>
        </row>
        <row r="21">
          <cell r="B21" t="str">
            <v>Greece</v>
          </cell>
        </row>
        <row r="22">
          <cell r="B22" t="str">
            <v>Hungary</v>
          </cell>
        </row>
        <row r="23">
          <cell r="B23" t="str">
            <v>Iceland</v>
          </cell>
        </row>
        <row r="24">
          <cell r="B24" t="str">
            <v>Ireland</v>
          </cell>
        </row>
        <row r="25">
          <cell r="B25" t="str">
            <v>Italy</v>
          </cell>
        </row>
        <row r="26">
          <cell r="B26" t="str">
            <v>Japan</v>
          </cell>
        </row>
        <row r="27">
          <cell r="B27" t="str">
            <v>Kosovo</v>
          </cell>
        </row>
        <row r="28">
          <cell r="B28" t="str">
            <v>Latvia</v>
          </cell>
        </row>
        <row r="29">
          <cell r="B29" t="str">
            <v>Liechtenstein</v>
          </cell>
        </row>
        <row r="30">
          <cell r="B30" t="str">
            <v>Lithuania</v>
          </cell>
        </row>
        <row r="31">
          <cell r="B31" t="str">
            <v>Luxembourg</v>
          </cell>
        </row>
        <row r="32">
          <cell r="B32" t="str">
            <v>Macedonia</v>
          </cell>
        </row>
        <row r="33">
          <cell r="B33" t="str">
            <v>Malta</v>
          </cell>
        </row>
        <row r="34">
          <cell r="B34" t="str">
            <v>Moldova</v>
          </cell>
        </row>
        <row r="35">
          <cell r="B35" t="str">
            <v>Montenegro</v>
          </cell>
        </row>
        <row r="36">
          <cell r="B36" t="str">
            <v>Netherlands</v>
          </cell>
        </row>
        <row r="37">
          <cell r="B37" t="str">
            <v>Norway</v>
          </cell>
        </row>
        <row r="38">
          <cell r="B38" t="str">
            <v>Poland</v>
          </cell>
        </row>
        <row r="39">
          <cell r="B39" t="str">
            <v>Portugal</v>
          </cell>
        </row>
        <row r="40">
          <cell r="B40" t="str">
            <v>Romania</v>
          </cell>
        </row>
        <row r="41">
          <cell r="B41" t="str">
            <v>Russian Federation</v>
          </cell>
        </row>
        <row r="42">
          <cell r="B42" t="str">
            <v>Serbia</v>
          </cell>
        </row>
        <row r="43">
          <cell r="B43" t="str">
            <v>Slovak Republic</v>
          </cell>
        </row>
        <row r="44">
          <cell r="B44" t="str">
            <v>Slovenia</v>
          </cell>
        </row>
        <row r="45">
          <cell r="B45" t="str">
            <v>Spain</v>
          </cell>
        </row>
        <row r="46">
          <cell r="B46" t="str">
            <v>Sweden</v>
          </cell>
        </row>
        <row r="47">
          <cell r="B47" t="str">
            <v>Switzerland</v>
          </cell>
        </row>
        <row r="48">
          <cell r="B48" t="str">
            <v>Turkey</v>
          </cell>
        </row>
        <row r="49">
          <cell r="B49" t="str">
            <v>Ukraine</v>
          </cell>
        </row>
        <row r="50">
          <cell r="B50" t="str">
            <v>United Kingdom</v>
          </cell>
        </row>
        <row r="51">
          <cell r="B51" t="str">
            <v>United States</v>
          </cell>
        </row>
      </sheetData>
      <sheetData sheetId="19"/>
      <sheetData sheetId="20"/>
      <sheetData sheetId="21"/>
      <sheetData sheetId="22"/>
      <sheetData sheetId="23"/>
      <sheetData sheetId="24">
        <row r="4">
          <cell r="D4" t="str">
            <v>yes</v>
          </cell>
        </row>
      </sheetData>
      <sheetData sheetId="25"/>
      <sheetData sheetId="26">
        <row r="13">
          <cell r="B13">
            <v>42735</v>
          </cell>
          <cell r="C13">
            <v>43100</v>
          </cell>
          <cell r="D13">
            <v>43465</v>
          </cell>
          <cell r="E13">
            <v>43830</v>
          </cell>
          <cell r="F13">
            <v>44196</v>
          </cell>
        </row>
        <row r="14">
          <cell r="G14" t="str">
            <v>LTM</v>
          </cell>
        </row>
      </sheetData>
      <sheetData sheetId="27">
        <row r="6">
          <cell r="C6" t="str">
            <v>Dow Jones STOXX 600 Index</v>
          </cell>
        </row>
        <row r="7">
          <cell r="C7" t="str">
            <v>FTSEurofirst 300 Index</v>
          </cell>
        </row>
        <row r="8">
          <cell r="C8" t="str">
            <v>Euronext 100 Index</v>
          </cell>
        </row>
        <row r="9">
          <cell r="C9" t="str">
            <v>Germany DAX Index (Performance)</v>
          </cell>
        </row>
        <row r="10">
          <cell r="C10" t="str">
            <v>FTSE 100 Index</v>
          </cell>
        </row>
        <row r="11">
          <cell r="C11" t="str">
            <v>MSCI Europe</v>
          </cell>
        </row>
        <row r="12">
          <cell r="C12" t="str">
            <v>MSCI Emerging Markets</v>
          </cell>
        </row>
        <row r="13">
          <cell r="C13" t="str">
            <v>MSCI World Index</v>
          </cell>
        </row>
        <row r="14">
          <cell r="C14" t="str">
            <v>S&amp;P Global 1200</v>
          </cell>
        </row>
        <row r="15">
          <cell r="C15" t="str">
            <v>S&amp;P 500 Index</v>
          </cell>
          <cell r="I15" t="str">
            <v>EV</v>
          </cell>
          <cell r="L15" t="str">
            <v>5 years</v>
          </cell>
        </row>
        <row r="16">
          <cell r="C16" t="str">
            <v>Dow Jones Industrial Average</v>
          </cell>
          <cell r="I16" t="str">
            <v>MVIC</v>
          </cell>
          <cell r="L16" t="str">
            <v>5 years + LTM</v>
          </cell>
        </row>
        <row r="17">
          <cell r="C17" t="str">
            <v>MSCI Asia Apex 50</v>
          </cell>
        </row>
        <row r="18">
          <cell r="C18" t="str">
            <v>NIKKEI 225</v>
          </cell>
        </row>
        <row r="19">
          <cell r="C19" t="str">
            <v xml:space="preserve">Hang Seng Index </v>
          </cell>
        </row>
        <row r="20">
          <cell r="C20" t="str">
            <v>S&amp;P/ASX 200 Index</v>
          </cell>
        </row>
      </sheetData>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Developer"/>
      <sheetName val="Base Info"/>
      <sheetName val="RfR Countries"/>
      <sheetName val="Currency list"/>
      <sheetName val="Error check calcs"/>
      <sheetName val="CompsCache"/>
      <sheetName val="Debt beta curve"/>
      <sheetName val="Index"/>
      <sheetName val="Guidance"/>
      <sheetName val="_CIQHiddenCacheSheet"/>
      <sheetName val="Inputs"/>
      <sheetName val="Descriptions"/>
      <sheetName val="Beta"/>
      <sheetName val="Output 1"/>
      <sheetName val="App1"/>
      <sheetName val="App2-CapIQ"/>
      <sheetName val="App2 -SharePriceReg"/>
      <sheetName val="App3"/>
      <sheetName val="App4"/>
      <sheetName val="Output 2"/>
      <sheetName val="RFR_Data"/>
      <sheetName val="CapIQ-Index-unlinked"/>
      <sheetName val="CapIQ-Index"/>
      <sheetName val="CapIQ-FinancialData-unlinked"/>
      <sheetName val="CapIQ-FinancialData"/>
      <sheetName val="CapIQ-MarketData-unlinked"/>
      <sheetName val="CapIQ-Market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4">
          <cell r="C14">
            <v>42521</v>
          </cell>
          <cell r="G14">
            <v>42521</v>
          </cell>
          <cell r="K14">
            <v>42521</v>
          </cell>
          <cell r="O14"/>
          <cell r="S14"/>
          <cell r="W14"/>
          <cell r="AA14"/>
          <cell r="AE14"/>
          <cell r="AI14"/>
          <cell r="AM14"/>
        </row>
        <row r="15">
          <cell r="C15">
            <v>42489</v>
          </cell>
          <cell r="G15">
            <v>42489</v>
          </cell>
          <cell r="K15">
            <v>42489</v>
          </cell>
          <cell r="O15"/>
          <cell r="S15"/>
          <cell r="W15"/>
          <cell r="AA15"/>
          <cell r="AE15"/>
          <cell r="AI15"/>
          <cell r="AM15"/>
        </row>
        <row r="16">
          <cell r="C16">
            <v>42460</v>
          </cell>
          <cell r="G16">
            <v>42460</v>
          </cell>
          <cell r="K16">
            <v>42460</v>
          </cell>
          <cell r="O16"/>
          <cell r="S16"/>
          <cell r="W16"/>
          <cell r="AA16"/>
          <cell r="AE16"/>
          <cell r="AI16"/>
          <cell r="AM16"/>
        </row>
        <row r="17">
          <cell r="C17">
            <v>42429</v>
          </cell>
          <cell r="G17">
            <v>42429</v>
          </cell>
          <cell r="K17">
            <v>42429</v>
          </cell>
          <cell r="O17"/>
          <cell r="S17"/>
          <cell r="W17"/>
          <cell r="AA17"/>
          <cell r="AE17"/>
          <cell r="AI17"/>
          <cell r="AM17"/>
        </row>
        <row r="18">
          <cell r="C18">
            <v>42398</v>
          </cell>
          <cell r="G18">
            <v>42398</v>
          </cell>
          <cell r="K18">
            <v>42398</v>
          </cell>
          <cell r="O18"/>
          <cell r="S18"/>
          <cell r="W18"/>
          <cell r="AA18"/>
          <cell r="AE18"/>
          <cell r="AI18"/>
          <cell r="AM18"/>
        </row>
        <row r="19">
          <cell r="C19">
            <v>42369</v>
          </cell>
          <cell r="G19">
            <v>42369</v>
          </cell>
          <cell r="K19">
            <v>42369</v>
          </cell>
          <cell r="O19"/>
          <cell r="S19"/>
          <cell r="W19"/>
          <cell r="AA19"/>
          <cell r="AE19"/>
          <cell r="AI19"/>
          <cell r="AM19"/>
        </row>
        <row r="20">
          <cell r="C20">
            <v>42338</v>
          </cell>
          <cell r="G20">
            <v>42338</v>
          </cell>
          <cell r="K20">
            <v>42338</v>
          </cell>
          <cell r="O20"/>
          <cell r="S20"/>
          <cell r="W20"/>
          <cell r="AA20"/>
          <cell r="AE20"/>
          <cell r="AI20"/>
          <cell r="AM20"/>
        </row>
        <row r="21">
          <cell r="C21">
            <v>42307</v>
          </cell>
          <cell r="G21">
            <v>42307</v>
          </cell>
          <cell r="K21">
            <v>42307</v>
          </cell>
          <cell r="O21"/>
          <cell r="S21"/>
          <cell r="W21"/>
          <cell r="AA21"/>
          <cell r="AE21"/>
          <cell r="AI21"/>
          <cell r="AM21"/>
        </row>
        <row r="22">
          <cell r="C22">
            <v>42277</v>
          </cell>
          <cell r="G22">
            <v>42277</v>
          </cell>
          <cell r="K22">
            <v>42277</v>
          </cell>
          <cell r="O22"/>
          <cell r="S22"/>
          <cell r="W22"/>
          <cell r="AA22"/>
          <cell r="AE22"/>
          <cell r="AI22"/>
          <cell r="AM22"/>
        </row>
        <row r="23">
          <cell r="C23">
            <v>42244</v>
          </cell>
          <cell r="G23">
            <v>42244</v>
          </cell>
          <cell r="K23">
            <v>42244</v>
          </cell>
          <cell r="O23"/>
          <cell r="S23"/>
          <cell r="W23"/>
          <cell r="AA23"/>
          <cell r="AE23"/>
          <cell r="AI23"/>
          <cell r="AM23"/>
        </row>
        <row r="24">
          <cell r="C24">
            <v>42216</v>
          </cell>
          <cell r="G24">
            <v>42216</v>
          </cell>
          <cell r="K24">
            <v>42216</v>
          </cell>
          <cell r="O24"/>
          <cell r="S24"/>
          <cell r="W24"/>
          <cell r="AA24"/>
          <cell r="AE24"/>
          <cell r="AI24"/>
          <cell r="AM24"/>
        </row>
        <row r="25">
          <cell r="C25">
            <v>42185</v>
          </cell>
          <cell r="G25">
            <v>42185</v>
          </cell>
          <cell r="K25">
            <v>42185</v>
          </cell>
          <cell r="O25"/>
          <cell r="S25"/>
          <cell r="W25"/>
          <cell r="AA25"/>
          <cell r="AE25"/>
          <cell r="AI25"/>
          <cell r="AM25"/>
        </row>
        <row r="26">
          <cell r="C26">
            <v>42153</v>
          </cell>
          <cell r="G26">
            <v>42153</v>
          </cell>
          <cell r="K26">
            <v>42153</v>
          </cell>
          <cell r="O26"/>
          <cell r="S26"/>
          <cell r="W26"/>
          <cell r="AA26"/>
          <cell r="AE26"/>
          <cell r="AI26"/>
          <cell r="AM26"/>
        </row>
        <row r="27">
          <cell r="C27">
            <v>42124</v>
          </cell>
          <cell r="G27">
            <v>42124</v>
          </cell>
          <cell r="K27">
            <v>42124</v>
          </cell>
          <cell r="O27"/>
          <cell r="S27"/>
          <cell r="W27"/>
          <cell r="AA27"/>
          <cell r="AE27"/>
          <cell r="AI27"/>
          <cell r="AM27"/>
        </row>
        <row r="28">
          <cell r="C28">
            <v>42094</v>
          </cell>
          <cell r="G28">
            <v>42094</v>
          </cell>
          <cell r="K28">
            <v>42094</v>
          </cell>
          <cell r="O28"/>
          <cell r="S28"/>
          <cell r="W28"/>
          <cell r="AA28"/>
          <cell r="AE28"/>
          <cell r="AI28"/>
          <cell r="AM28"/>
        </row>
        <row r="29">
          <cell r="C29">
            <v>42062</v>
          </cell>
          <cell r="G29">
            <v>42062</v>
          </cell>
          <cell r="K29">
            <v>42062</v>
          </cell>
          <cell r="O29"/>
          <cell r="S29"/>
          <cell r="W29"/>
          <cell r="AA29"/>
          <cell r="AE29"/>
          <cell r="AI29"/>
          <cell r="AM29"/>
        </row>
        <row r="30">
          <cell r="C30">
            <v>42034</v>
          </cell>
          <cell r="G30">
            <v>42034</v>
          </cell>
          <cell r="K30">
            <v>42034</v>
          </cell>
          <cell r="O30"/>
          <cell r="S30"/>
          <cell r="W30"/>
          <cell r="AA30"/>
          <cell r="AE30"/>
          <cell r="AI30"/>
          <cell r="AM30"/>
        </row>
        <row r="31">
          <cell r="C31">
            <v>42004</v>
          </cell>
          <cell r="G31">
            <v>42004</v>
          </cell>
          <cell r="K31">
            <v>42004</v>
          </cell>
          <cell r="O31"/>
          <cell r="S31"/>
          <cell r="W31"/>
          <cell r="AA31"/>
          <cell r="AE31"/>
          <cell r="AI31"/>
          <cell r="AM31"/>
        </row>
        <row r="32">
          <cell r="C32">
            <v>41971</v>
          </cell>
          <cell r="G32">
            <v>41971</v>
          </cell>
          <cell r="K32">
            <v>41971</v>
          </cell>
          <cell r="O32"/>
          <cell r="S32"/>
          <cell r="W32"/>
          <cell r="AA32"/>
          <cell r="AE32"/>
          <cell r="AI32"/>
          <cell r="AM32"/>
        </row>
        <row r="33">
          <cell r="C33">
            <v>41943</v>
          </cell>
          <cell r="G33">
            <v>41943</v>
          </cell>
          <cell r="K33">
            <v>41943</v>
          </cell>
          <cell r="O33"/>
          <cell r="S33"/>
          <cell r="W33"/>
          <cell r="AA33"/>
          <cell r="AE33"/>
          <cell r="AI33"/>
          <cell r="AM33"/>
        </row>
        <row r="34">
          <cell r="C34">
            <v>41912</v>
          </cell>
          <cell r="G34">
            <v>41912</v>
          </cell>
          <cell r="K34">
            <v>41912</v>
          </cell>
          <cell r="O34"/>
          <cell r="S34"/>
          <cell r="W34"/>
          <cell r="AA34"/>
          <cell r="AE34"/>
          <cell r="AI34"/>
          <cell r="AM34"/>
        </row>
        <row r="35">
          <cell r="C35">
            <v>41880</v>
          </cell>
          <cell r="G35">
            <v>41880</v>
          </cell>
          <cell r="K35">
            <v>41880</v>
          </cell>
          <cell r="O35"/>
          <cell r="S35"/>
          <cell r="W35"/>
          <cell r="AA35"/>
          <cell r="AE35"/>
          <cell r="AI35"/>
          <cell r="AM35"/>
        </row>
        <row r="36">
          <cell r="C36">
            <v>41851</v>
          </cell>
          <cell r="G36">
            <v>41851</v>
          </cell>
          <cell r="K36">
            <v>41851</v>
          </cell>
          <cell r="O36"/>
          <cell r="S36"/>
          <cell r="W36"/>
          <cell r="AA36"/>
          <cell r="AE36"/>
          <cell r="AI36"/>
          <cell r="AM36"/>
        </row>
        <row r="37">
          <cell r="C37">
            <v>41820</v>
          </cell>
          <cell r="G37">
            <v>41820</v>
          </cell>
          <cell r="K37">
            <v>41820</v>
          </cell>
          <cell r="O37"/>
          <cell r="S37"/>
          <cell r="W37"/>
          <cell r="AA37"/>
          <cell r="AE37"/>
          <cell r="AI37"/>
          <cell r="AM37"/>
        </row>
        <row r="38">
          <cell r="C38">
            <v>41789</v>
          </cell>
          <cell r="G38">
            <v>41789</v>
          </cell>
          <cell r="K38">
            <v>41789</v>
          </cell>
          <cell r="O38"/>
          <cell r="S38"/>
          <cell r="W38"/>
          <cell r="AA38"/>
          <cell r="AE38"/>
          <cell r="AI38"/>
          <cell r="AM38"/>
        </row>
        <row r="39">
          <cell r="C39">
            <v>41759</v>
          </cell>
          <cell r="G39">
            <v>41759</v>
          </cell>
          <cell r="K39">
            <v>41759</v>
          </cell>
          <cell r="O39"/>
          <cell r="S39"/>
          <cell r="W39"/>
          <cell r="AA39"/>
          <cell r="AE39"/>
          <cell r="AI39"/>
          <cell r="AM39"/>
        </row>
        <row r="40">
          <cell r="C40">
            <v>41729</v>
          </cell>
          <cell r="G40">
            <v>41729</v>
          </cell>
          <cell r="K40">
            <v>41729</v>
          </cell>
          <cell r="O40"/>
          <cell r="S40"/>
          <cell r="W40"/>
          <cell r="AA40"/>
          <cell r="AE40"/>
          <cell r="AI40"/>
          <cell r="AM40"/>
        </row>
        <row r="41">
          <cell r="C41">
            <v>41698</v>
          </cell>
          <cell r="G41">
            <v>41698</v>
          </cell>
          <cell r="K41">
            <v>41698</v>
          </cell>
          <cell r="O41"/>
          <cell r="S41"/>
          <cell r="W41"/>
          <cell r="AA41"/>
          <cell r="AE41"/>
          <cell r="AI41"/>
          <cell r="AM41"/>
        </row>
        <row r="42">
          <cell r="C42">
            <v>41670</v>
          </cell>
          <cell r="G42">
            <v>41670</v>
          </cell>
          <cell r="K42">
            <v>41670</v>
          </cell>
          <cell r="O42"/>
          <cell r="S42"/>
          <cell r="W42"/>
          <cell r="AA42"/>
          <cell r="AE42"/>
          <cell r="AI42"/>
          <cell r="AM42"/>
        </row>
        <row r="43">
          <cell r="C43">
            <v>41639</v>
          </cell>
          <cell r="G43">
            <v>41639</v>
          </cell>
          <cell r="K43">
            <v>41639</v>
          </cell>
          <cell r="O43"/>
          <cell r="S43"/>
          <cell r="W43"/>
          <cell r="AA43"/>
          <cell r="AE43"/>
          <cell r="AI43"/>
          <cell r="AM43"/>
        </row>
        <row r="44">
          <cell r="C44">
            <v>41607</v>
          </cell>
          <cell r="G44">
            <v>41607</v>
          </cell>
          <cell r="K44">
            <v>41607</v>
          </cell>
          <cell r="O44"/>
          <cell r="S44"/>
          <cell r="W44"/>
          <cell r="AA44"/>
          <cell r="AE44"/>
          <cell r="AI44"/>
          <cell r="AM44"/>
        </row>
        <row r="45">
          <cell r="C45">
            <v>41578</v>
          </cell>
          <cell r="G45">
            <v>41578</v>
          </cell>
          <cell r="K45">
            <v>41578</v>
          </cell>
          <cell r="O45"/>
          <cell r="S45"/>
          <cell r="W45"/>
          <cell r="AA45"/>
          <cell r="AE45"/>
          <cell r="AI45"/>
          <cell r="AM45"/>
        </row>
        <row r="46">
          <cell r="C46">
            <v>41547</v>
          </cell>
          <cell r="G46">
            <v>41547</v>
          </cell>
          <cell r="K46">
            <v>41547</v>
          </cell>
          <cell r="O46"/>
          <cell r="S46"/>
          <cell r="W46"/>
          <cell r="AA46"/>
          <cell r="AE46"/>
          <cell r="AI46"/>
          <cell r="AM46"/>
        </row>
        <row r="47">
          <cell r="C47">
            <v>41516</v>
          </cell>
          <cell r="G47">
            <v>41516</v>
          </cell>
          <cell r="K47">
            <v>41516</v>
          </cell>
          <cell r="O47"/>
          <cell r="S47"/>
          <cell r="W47"/>
          <cell r="AA47"/>
          <cell r="AE47"/>
          <cell r="AI47"/>
          <cell r="AM47"/>
        </row>
        <row r="48">
          <cell r="C48">
            <v>41486</v>
          </cell>
          <cell r="G48">
            <v>41486</v>
          </cell>
          <cell r="K48">
            <v>41486</v>
          </cell>
          <cell r="O48"/>
          <cell r="S48"/>
          <cell r="W48"/>
          <cell r="AA48"/>
          <cell r="AE48"/>
          <cell r="AI48"/>
          <cell r="AM48"/>
        </row>
        <row r="49">
          <cell r="C49">
            <v>41453</v>
          </cell>
          <cell r="G49">
            <v>41453</v>
          </cell>
          <cell r="K49">
            <v>41453</v>
          </cell>
          <cell r="O49"/>
          <cell r="S49"/>
          <cell r="W49"/>
          <cell r="AA49"/>
          <cell r="AE49"/>
          <cell r="AI49"/>
          <cell r="AM49"/>
        </row>
        <row r="50">
          <cell r="C50">
            <v>41425</v>
          </cell>
          <cell r="G50">
            <v>41425</v>
          </cell>
          <cell r="K50">
            <v>41425</v>
          </cell>
          <cell r="O50"/>
          <cell r="S50"/>
          <cell r="W50"/>
          <cell r="AA50"/>
          <cell r="AE50"/>
          <cell r="AI50"/>
          <cell r="AM50"/>
        </row>
        <row r="51">
          <cell r="C51">
            <v>41394</v>
          </cell>
          <cell r="G51">
            <v>41394</v>
          </cell>
          <cell r="K51">
            <v>41394</v>
          </cell>
          <cell r="O51"/>
          <cell r="S51"/>
          <cell r="W51"/>
          <cell r="AA51"/>
          <cell r="AE51"/>
          <cell r="AI51"/>
          <cell r="AM51"/>
        </row>
        <row r="52">
          <cell r="C52">
            <v>41361</v>
          </cell>
          <cell r="G52">
            <v>41361</v>
          </cell>
          <cell r="K52">
            <v>41361</v>
          </cell>
          <cell r="O52"/>
          <cell r="S52"/>
          <cell r="W52"/>
          <cell r="AA52"/>
          <cell r="AE52"/>
          <cell r="AI52"/>
          <cell r="AM52"/>
        </row>
        <row r="53">
          <cell r="C53">
            <v>41333</v>
          </cell>
          <cell r="G53">
            <v>41333</v>
          </cell>
          <cell r="K53">
            <v>41333</v>
          </cell>
          <cell r="O53"/>
          <cell r="S53"/>
          <cell r="W53"/>
          <cell r="AA53"/>
          <cell r="AE53"/>
          <cell r="AI53"/>
          <cell r="AM53"/>
        </row>
        <row r="54">
          <cell r="C54">
            <v>41305</v>
          </cell>
          <cell r="G54">
            <v>41305</v>
          </cell>
          <cell r="K54">
            <v>41305</v>
          </cell>
          <cell r="O54"/>
          <cell r="S54"/>
          <cell r="W54"/>
          <cell r="AA54"/>
          <cell r="AE54"/>
          <cell r="AI54"/>
          <cell r="AM54"/>
        </row>
        <row r="55">
          <cell r="C55">
            <v>41274</v>
          </cell>
          <cell r="G55">
            <v>41274</v>
          </cell>
          <cell r="K55">
            <v>41274</v>
          </cell>
          <cell r="O55"/>
          <cell r="S55"/>
          <cell r="W55"/>
          <cell r="AA55"/>
          <cell r="AE55"/>
          <cell r="AI55"/>
          <cell r="AM55"/>
        </row>
        <row r="56">
          <cell r="C56">
            <v>41243</v>
          </cell>
          <cell r="G56">
            <v>41243</v>
          </cell>
          <cell r="K56">
            <v>41243</v>
          </cell>
          <cell r="O56"/>
          <cell r="S56"/>
          <cell r="W56"/>
          <cell r="AA56"/>
          <cell r="AE56"/>
          <cell r="AI56"/>
          <cell r="AM56"/>
        </row>
        <row r="57">
          <cell r="C57">
            <v>41213</v>
          </cell>
          <cell r="G57">
            <v>41213</v>
          </cell>
          <cell r="K57">
            <v>41213</v>
          </cell>
          <cell r="O57"/>
          <cell r="S57"/>
          <cell r="W57"/>
          <cell r="AA57"/>
          <cell r="AE57"/>
          <cell r="AI57"/>
          <cell r="AM57"/>
        </row>
        <row r="58">
          <cell r="C58">
            <v>41180</v>
          </cell>
          <cell r="G58">
            <v>41180</v>
          </cell>
          <cell r="K58">
            <v>41180</v>
          </cell>
          <cell r="O58"/>
          <cell r="S58"/>
          <cell r="W58"/>
          <cell r="AA58"/>
          <cell r="AE58"/>
          <cell r="AI58"/>
          <cell r="AM58"/>
        </row>
        <row r="59">
          <cell r="C59">
            <v>41152</v>
          </cell>
          <cell r="G59">
            <v>41152</v>
          </cell>
          <cell r="K59">
            <v>41152</v>
          </cell>
          <cell r="O59"/>
          <cell r="S59"/>
          <cell r="W59"/>
          <cell r="AA59"/>
          <cell r="AE59"/>
          <cell r="AI59"/>
          <cell r="AM59"/>
        </row>
        <row r="60">
          <cell r="C60">
            <v>41121</v>
          </cell>
          <cell r="G60">
            <v>41121</v>
          </cell>
          <cell r="K60">
            <v>41121</v>
          </cell>
          <cell r="O60"/>
          <cell r="S60"/>
          <cell r="W60"/>
          <cell r="AA60"/>
          <cell r="AE60"/>
          <cell r="AI60"/>
          <cell r="AM60"/>
        </row>
        <row r="61">
          <cell r="C61">
            <v>41089</v>
          </cell>
          <cell r="G61">
            <v>41089</v>
          </cell>
          <cell r="K61">
            <v>41089</v>
          </cell>
          <cell r="O61"/>
          <cell r="S61"/>
          <cell r="W61"/>
          <cell r="AA61"/>
          <cell r="AE61"/>
          <cell r="AI61"/>
          <cell r="AM61"/>
        </row>
        <row r="62">
          <cell r="C62">
            <v>41060</v>
          </cell>
          <cell r="G62">
            <v>41060</v>
          </cell>
          <cell r="K62">
            <v>41060</v>
          </cell>
          <cell r="O62"/>
          <cell r="S62"/>
          <cell r="W62"/>
          <cell r="AA62"/>
          <cell r="AE62"/>
          <cell r="AI62"/>
          <cell r="AM62"/>
        </row>
        <row r="63">
          <cell r="C63">
            <v>41029</v>
          </cell>
          <cell r="G63">
            <v>41029</v>
          </cell>
          <cell r="K63">
            <v>41029</v>
          </cell>
          <cell r="O63"/>
          <cell r="S63"/>
          <cell r="W63"/>
          <cell r="AA63"/>
          <cell r="AE63"/>
          <cell r="AI63"/>
          <cell r="AM63"/>
        </row>
        <row r="64">
          <cell r="C64">
            <v>40998</v>
          </cell>
          <cell r="G64">
            <v>40998</v>
          </cell>
          <cell r="K64">
            <v>40998</v>
          </cell>
          <cell r="O64"/>
          <cell r="S64"/>
          <cell r="W64"/>
          <cell r="AA64"/>
          <cell r="AE64"/>
          <cell r="AI64"/>
          <cell r="AM64"/>
        </row>
        <row r="65">
          <cell r="C65">
            <v>40968</v>
          </cell>
          <cell r="G65">
            <v>40968</v>
          </cell>
          <cell r="K65">
            <v>40968</v>
          </cell>
          <cell r="O65"/>
          <cell r="S65"/>
          <cell r="W65"/>
          <cell r="AA65"/>
          <cell r="AE65"/>
          <cell r="AI65"/>
          <cell r="AM65"/>
        </row>
        <row r="66">
          <cell r="C66">
            <v>40939</v>
          </cell>
          <cell r="G66">
            <v>40939</v>
          </cell>
          <cell r="K66">
            <v>40939</v>
          </cell>
          <cell r="O66"/>
          <cell r="S66"/>
          <cell r="W66"/>
          <cell r="AA66"/>
          <cell r="AE66"/>
          <cell r="AI66"/>
          <cell r="AM66"/>
        </row>
        <row r="67">
          <cell r="C67">
            <v>40907</v>
          </cell>
          <cell r="G67">
            <v>40907</v>
          </cell>
          <cell r="K67">
            <v>40907</v>
          </cell>
          <cell r="O67"/>
          <cell r="S67"/>
          <cell r="W67"/>
          <cell r="AA67"/>
          <cell r="AE67"/>
          <cell r="AI67"/>
          <cell r="AM67"/>
        </row>
        <row r="68">
          <cell r="C68">
            <v>40877</v>
          </cell>
          <cell r="G68">
            <v>40877</v>
          </cell>
          <cell r="K68">
            <v>40877</v>
          </cell>
          <cell r="O68"/>
          <cell r="S68"/>
          <cell r="W68"/>
          <cell r="AA68"/>
          <cell r="AE68"/>
          <cell r="AI68"/>
          <cell r="AM68"/>
        </row>
        <row r="69">
          <cell r="C69">
            <v>40847</v>
          </cell>
          <cell r="G69">
            <v>40847</v>
          </cell>
          <cell r="K69">
            <v>40847</v>
          </cell>
          <cell r="O69"/>
          <cell r="S69"/>
          <cell r="W69"/>
          <cell r="AA69"/>
          <cell r="AE69"/>
          <cell r="AI69"/>
          <cell r="AM69"/>
        </row>
        <row r="70">
          <cell r="C70">
            <v>40816</v>
          </cell>
          <cell r="G70">
            <v>40816</v>
          </cell>
          <cell r="K70">
            <v>40816</v>
          </cell>
          <cell r="O70"/>
          <cell r="S70"/>
          <cell r="W70"/>
          <cell r="AA70"/>
          <cell r="AE70"/>
          <cell r="AI70"/>
          <cell r="AM70"/>
        </row>
        <row r="71">
          <cell r="C71">
            <v>40786</v>
          </cell>
          <cell r="G71">
            <v>40786</v>
          </cell>
          <cell r="K71">
            <v>40786</v>
          </cell>
          <cell r="O71"/>
          <cell r="S71"/>
          <cell r="W71"/>
          <cell r="AA71"/>
          <cell r="AE71"/>
          <cell r="AI71"/>
          <cell r="AM71"/>
        </row>
        <row r="72">
          <cell r="C72">
            <v>40753</v>
          </cell>
          <cell r="G72">
            <v>40753</v>
          </cell>
          <cell r="K72">
            <v>40753</v>
          </cell>
          <cell r="O72"/>
          <cell r="S72"/>
          <cell r="W72"/>
          <cell r="AA72"/>
          <cell r="AE72"/>
          <cell r="AI72"/>
          <cell r="AM72"/>
        </row>
        <row r="73">
          <cell r="C73">
            <v>40724</v>
          </cell>
          <cell r="G73">
            <v>40724</v>
          </cell>
          <cell r="K73">
            <v>40724</v>
          </cell>
          <cell r="O73"/>
          <cell r="S73"/>
          <cell r="W73"/>
          <cell r="AA73"/>
          <cell r="AE73"/>
          <cell r="AI73"/>
          <cell r="AM73"/>
        </row>
        <row r="74">
          <cell r="C74">
            <v>40694</v>
          </cell>
          <cell r="G74">
            <v>40694</v>
          </cell>
          <cell r="K74">
            <v>40694</v>
          </cell>
          <cell r="O74"/>
          <cell r="S74"/>
          <cell r="W74"/>
          <cell r="AA74"/>
          <cell r="AE74"/>
          <cell r="AI74"/>
          <cell r="AM74"/>
        </row>
        <row r="75">
          <cell r="C75"/>
          <cell r="G75"/>
          <cell r="K75"/>
          <cell r="O75"/>
          <cell r="S75"/>
          <cell r="W75"/>
          <cell r="AA75"/>
          <cell r="AE75"/>
          <cell r="AI75"/>
          <cell r="AM75"/>
        </row>
      </sheetData>
    </sheetDataSet>
  </externalBook>
</externalLink>
</file>

<file path=xl/theme/theme1.xml><?xml version="1.0" encoding="utf-8"?>
<a:theme xmlns:a="http://schemas.openxmlformats.org/drawingml/2006/main" name="Office Theme">
  <a:themeElements>
    <a:clrScheme name="Custom 17">
      <a:dk1>
        <a:srgbClr val="000000"/>
      </a:dk1>
      <a:lt1>
        <a:srgbClr val="FFFFFF"/>
      </a:lt1>
      <a:dk2>
        <a:srgbClr val="464646"/>
      </a:dk2>
      <a:lt2>
        <a:srgbClr val="FFFFFF"/>
      </a:lt2>
      <a:accent1>
        <a:srgbClr val="D04A02"/>
      </a:accent1>
      <a:accent2>
        <a:srgbClr val="FFB600"/>
      </a:accent2>
      <a:accent3>
        <a:srgbClr val="EB8C00"/>
      </a:accent3>
      <a:accent4>
        <a:srgbClr val="DB536A"/>
      </a:accent4>
      <a:accent5>
        <a:srgbClr val="7D7D7D"/>
      </a:accent5>
      <a:accent6>
        <a:srgbClr val="E0301E"/>
      </a:accent6>
      <a:hlink>
        <a:srgbClr val="D04A02"/>
      </a:hlink>
      <a:folHlink>
        <a:srgbClr val="464646"/>
      </a:folHlink>
    </a:clrScheme>
    <a:fontScheme name="Custom 8">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1E7482"/>
    <pageSetUpPr fitToPage="1"/>
  </sheetPr>
  <dimension ref="A1:XFC31"/>
  <sheetViews>
    <sheetView showGridLines="0" tabSelected="1" zoomScale="80" zoomScaleNormal="80" workbookViewId="0">
      <selection activeCell="G16" sqref="G16:L18"/>
    </sheetView>
  </sheetViews>
  <sheetFormatPr defaultColWidth="0" defaultRowHeight="13.2" zeroHeight="1" x14ac:dyDescent="0.25"/>
  <cols>
    <col min="1" max="1" width="0.796875" style="1" customWidth="1"/>
    <col min="2" max="2" width="9" style="1" customWidth="1"/>
    <col min="3" max="3" width="16.296875" style="1" customWidth="1"/>
    <col min="4" max="4" width="9" style="1" customWidth="1"/>
    <col min="5" max="5" width="6.59765625" style="1" customWidth="1"/>
    <col min="6" max="6" width="9.59765625" style="1" customWidth="1"/>
    <col min="7" max="13" width="9" style="1" customWidth="1"/>
    <col min="14" max="14" width="0.8984375" style="1" customWidth="1"/>
    <col min="15" max="16382" width="0" style="1" hidden="1"/>
    <col min="16383" max="16383" width="0.8984375" style="1" hidden="1"/>
    <col min="16384" max="16384" width="0.69921875" style="1" hidden="1"/>
  </cols>
  <sheetData>
    <row r="1" spans="1:14" s="2" customFormat="1" ht="4.95" customHeight="1" x14ac:dyDescent="0.6">
      <c r="A1" s="89"/>
      <c r="B1" s="88"/>
      <c r="C1" s="88"/>
      <c r="D1" s="88"/>
      <c r="E1" s="87"/>
      <c r="F1" s="87"/>
      <c r="G1" s="87"/>
      <c r="H1" s="87"/>
      <c r="I1" s="87"/>
      <c r="J1" s="87"/>
      <c r="K1" s="87"/>
      <c r="L1" s="87"/>
      <c r="M1" s="88"/>
      <c r="N1" s="88"/>
    </row>
    <row r="2" spans="1:14" s="2" customFormat="1" ht="28.05" x14ac:dyDescent="0.6">
      <c r="A2" s="89"/>
      <c r="E2" s="97"/>
      <c r="F2" s="97"/>
      <c r="G2" s="97"/>
      <c r="H2" s="97"/>
      <c r="I2" s="97"/>
      <c r="J2" s="97"/>
      <c r="K2" s="97"/>
      <c r="L2" s="97"/>
      <c r="N2" s="88"/>
    </row>
    <row r="3" spans="1:14" s="2" customFormat="1" ht="28.05" x14ac:dyDescent="0.6">
      <c r="A3" s="89"/>
      <c r="E3" s="97"/>
      <c r="F3" s="97"/>
      <c r="G3" s="97"/>
      <c r="H3" s="97"/>
      <c r="I3" s="97"/>
      <c r="J3" s="97"/>
      <c r="K3" s="97"/>
      <c r="L3" s="97"/>
      <c r="N3" s="88"/>
    </row>
    <row r="4" spans="1:14" s="2" customFormat="1" ht="28.05" x14ac:dyDescent="0.6">
      <c r="A4" s="89"/>
      <c r="E4" s="97"/>
      <c r="F4" s="97"/>
      <c r="G4" s="97"/>
      <c r="H4" s="97"/>
      <c r="I4" s="97"/>
      <c r="J4" s="97"/>
      <c r="K4" s="97"/>
      <c r="L4" s="97"/>
      <c r="N4" s="88"/>
    </row>
    <row r="5" spans="1:14" ht="32.549999999999997" customHeight="1" x14ac:dyDescent="0.6">
      <c r="A5" s="90"/>
      <c r="B5" s="333" t="s">
        <v>0</v>
      </c>
      <c r="C5" s="333"/>
      <c r="D5" s="333"/>
      <c r="E5" s="333"/>
      <c r="F5" s="333"/>
      <c r="G5" s="333"/>
      <c r="H5" s="333"/>
      <c r="I5" s="333"/>
      <c r="J5" s="333"/>
      <c r="K5" s="333"/>
      <c r="L5" s="333"/>
      <c r="M5" s="333"/>
      <c r="N5" s="86"/>
    </row>
    <row r="6" spans="1:14" ht="12.45" x14ac:dyDescent="0.25">
      <c r="A6" s="90"/>
      <c r="B6" s="98"/>
      <c r="C6" s="98"/>
      <c r="D6" s="98"/>
      <c r="E6" s="98"/>
      <c r="F6" s="98"/>
      <c r="G6" s="98"/>
      <c r="H6" s="98"/>
      <c r="I6" s="98"/>
      <c r="N6" s="86"/>
    </row>
    <row r="7" spans="1:14" s="3" customFormat="1" ht="35.549999999999997" customHeight="1" x14ac:dyDescent="0.35">
      <c r="A7" s="91"/>
      <c r="B7" s="99"/>
      <c r="C7" s="335" t="s">
        <v>1</v>
      </c>
      <c r="D7" s="335"/>
      <c r="E7" s="335"/>
      <c r="F7" s="335"/>
      <c r="G7" s="335"/>
      <c r="H7" s="335"/>
      <c r="I7" s="335"/>
      <c r="J7" s="335"/>
      <c r="K7" s="335"/>
      <c r="L7" s="335"/>
      <c r="N7" s="93"/>
    </row>
    <row r="8" spans="1:14" s="4" customFormat="1" ht="17.399999999999999" x14ac:dyDescent="0.3">
      <c r="A8" s="92"/>
      <c r="B8" s="100"/>
      <c r="C8" s="100"/>
      <c r="N8" s="94"/>
    </row>
    <row r="9" spans="1:14" s="4" customFormat="1" ht="15" x14ac:dyDescent="0.25">
      <c r="A9" s="92"/>
      <c r="N9" s="94"/>
    </row>
    <row r="10" spans="1:14" s="4" customFormat="1" ht="15" x14ac:dyDescent="0.25">
      <c r="A10" s="92"/>
      <c r="N10" s="94"/>
    </row>
    <row r="11" spans="1:14" s="4" customFormat="1" ht="17.399999999999999" x14ac:dyDescent="0.3">
      <c r="A11" s="92"/>
      <c r="B11" s="100"/>
      <c r="N11" s="94"/>
    </row>
    <row r="12" spans="1:14" s="4" customFormat="1" ht="15" x14ac:dyDescent="0.25">
      <c r="A12" s="92"/>
      <c r="N12" s="94"/>
    </row>
    <row r="13" spans="1:14" s="4" customFormat="1" ht="15" x14ac:dyDescent="0.25">
      <c r="A13" s="92"/>
      <c r="E13" s="101"/>
      <c r="N13" s="94"/>
    </row>
    <row r="14" spans="1:14" s="4" customFormat="1" ht="15" x14ac:dyDescent="0.25">
      <c r="A14" s="92"/>
      <c r="L14" s="102"/>
      <c r="N14" s="94"/>
    </row>
    <row r="15" spans="1:14" s="4" customFormat="1" ht="15" x14ac:dyDescent="0.25">
      <c r="A15" s="92"/>
      <c r="N15" s="94"/>
    </row>
    <row r="16" spans="1:14" s="4" customFormat="1" ht="17.55" customHeight="1" x14ac:dyDescent="0.25">
      <c r="A16" s="92"/>
      <c r="B16" s="103"/>
      <c r="C16" s="337" t="s">
        <v>178</v>
      </c>
      <c r="D16" s="337"/>
      <c r="E16" s="337"/>
      <c r="F16" s="337"/>
      <c r="G16" s="334"/>
      <c r="H16" s="334"/>
      <c r="I16" s="334"/>
      <c r="J16" s="334"/>
      <c r="K16" s="334"/>
      <c r="L16" s="334"/>
      <c r="N16" s="94"/>
    </row>
    <row r="17" spans="1:14" s="5" customFormat="1" ht="17.55" customHeight="1" x14ac:dyDescent="0.3">
      <c r="A17" s="96"/>
      <c r="B17" s="103"/>
      <c r="C17" s="337"/>
      <c r="D17" s="337"/>
      <c r="E17" s="337"/>
      <c r="F17" s="337"/>
      <c r="G17" s="334"/>
      <c r="H17" s="334"/>
      <c r="I17" s="334"/>
      <c r="J17" s="334"/>
      <c r="K17" s="334"/>
      <c r="L17" s="334"/>
      <c r="N17" s="95"/>
    </row>
    <row r="18" spans="1:14" s="4" customFormat="1" ht="17.55" customHeight="1" x14ac:dyDescent="0.25">
      <c r="A18" s="92"/>
      <c r="B18" s="103"/>
      <c r="C18" s="337"/>
      <c r="D18" s="337"/>
      <c r="E18" s="337"/>
      <c r="F18" s="337"/>
      <c r="G18" s="334"/>
      <c r="H18" s="334"/>
      <c r="I18" s="334"/>
      <c r="J18" s="334"/>
      <c r="K18" s="334"/>
      <c r="L18" s="334"/>
      <c r="N18" s="94"/>
    </row>
    <row r="19" spans="1:14" s="4" customFormat="1" ht="17.399999999999999" x14ac:dyDescent="0.3">
      <c r="A19" s="92"/>
      <c r="B19" s="100"/>
      <c r="C19" s="100"/>
      <c r="N19" s="94"/>
    </row>
    <row r="20" spans="1:14" ht="25.2" customHeight="1" x14ac:dyDescent="0.25">
      <c r="A20" s="90"/>
      <c r="B20" s="103"/>
      <c r="C20" s="103" t="s">
        <v>181</v>
      </c>
      <c r="G20" s="334"/>
      <c r="H20" s="334"/>
      <c r="I20" s="334"/>
      <c r="J20" s="334"/>
      <c r="K20" s="334"/>
      <c r="L20" s="334"/>
      <c r="N20" s="86"/>
    </row>
    <row r="21" spans="1:14" s="4" customFormat="1" ht="17.399999999999999" x14ac:dyDescent="0.3">
      <c r="A21" s="92"/>
      <c r="B21" s="100"/>
      <c r="C21" s="100"/>
      <c r="N21" s="94"/>
    </row>
    <row r="22" spans="1:14" ht="30.45" customHeight="1" x14ac:dyDescent="0.25">
      <c r="A22" s="90"/>
      <c r="B22" s="104"/>
      <c r="C22" s="336" t="s">
        <v>179</v>
      </c>
      <c r="D22" s="336"/>
      <c r="E22" s="336"/>
      <c r="F22" s="336"/>
      <c r="G22" s="334"/>
      <c r="H22" s="334"/>
      <c r="I22" s="334"/>
      <c r="J22" s="334"/>
      <c r="K22" s="334"/>
      <c r="L22" s="334"/>
      <c r="N22" s="86"/>
    </row>
    <row r="23" spans="1:14" ht="17.399999999999999" x14ac:dyDescent="0.3">
      <c r="A23" s="90"/>
      <c r="B23" s="100"/>
      <c r="C23" s="100"/>
      <c r="N23" s="86"/>
    </row>
    <row r="24" spans="1:14" ht="25.2" customHeight="1" x14ac:dyDescent="0.25">
      <c r="A24" s="90"/>
      <c r="B24" s="103"/>
      <c r="C24" s="103" t="s">
        <v>180</v>
      </c>
      <c r="G24" s="334"/>
      <c r="H24" s="334"/>
      <c r="I24" s="334"/>
      <c r="J24" s="334"/>
      <c r="K24" s="334"/>
      <c r="L24" s="334"/>
      <c r="N24" s="86"/>
    </row>
    <row r="25" spans="1:14" ht="15" x14ac:dyDescent="0.25">
      <c r="A25" s="94"/>
      <c r="B25" s="4"/>
      <c r="C25" s="4"/>
      <c r="D25" s="4"/>
      <c r="E25" s="4"/>
      <c r="F25" s="4"/>
      <c r="G25" s="4"/>
      <c r="H25" s="4"/>
      <c r="I25" s="4"/>
      <c r="J25" s="4"/>
      <c r="K25" s="4"/>
      <c r="L25" s="4"/>
      <c r="M25" s="4"/>
      <c r="N25" s="94"/>
    </row>
    <row r="26" spans="1:14" ht="15" x14ac:dyDescent="0.25">
      <c r="A26" s="86"/>
      <c r="M26" s="4"/>
      <c r="N26" s="94"/>
    </row>
    <row r="27" spans="1:14" ht="15.6" x14ac:dyDescent="0.3">
      <c r="A27" s="86"/>
      <c r="M27" s="5"/>
      <c r="N27" s="95"/>
    </row>
    <row r="28" spans="1:14" x14ac:dyDescent="0.25">
      <c r="A28" s="86"/>
      <c r="N28" s="86"/>
    </row>
    <row r="29" spans="1:14" ht="4.5" customHeight="1" x14ac:dyDescent="0.25">
      <c r="A29" s="86"/>
      <c r="B29" s="86"/>
      <c r="C29" s="86"/>
      <c r="D29" s="86"/>
      <c r="E29" s="86"/>
      <c r="F29" s="86"/>
      <c r="G29" s="86"/>
      <c r="H29" s="86"/>
      <c r="I29" s="86"/>
      <c r="J29" s="86"/>
      <c r="K29" s="86"/>
      <c r="L29" s="86"/>
      <c r="M29" s="86"/>
      <c r="N29" s="86"/>
    </row>
    <row r="30" spans="1:14" x14ac:dyDescent="0.25"/>
    <row r="31" spans="1:14" x14ac:dyDescent="0.25"/>
  </sheetData>
  <mergeCells count="8">
    <mergeCell ref="B5:M5"/>
    <mergeCell ref="G16:L18"/>
    <mergeCell ref="G22:L22"/>
    <mergeCell ref="G24:L24"/>
    <mergeCell ref="G20:L20"/>
    <mergeCell ref="C7:L7"/>
    <mergeCell ref="C22:F22"/>
    <mergeCell ref="C16:F18"/>
  </mergeCells>
  <pageMargins left="0.6" right="0.6" top="1" bottom="1" header="0.5" footer="0.5"/>
  <pageSetup orientation="landscape" r:id="rId1"/>
  <headerFooter>
    <oddHeader>&amp;RDraft - Work in Progress</oddHeader>
    <oddFooter>&amp;L&amp;F
&amp;D, &amp;T&amp;C
Page &amp;P of &amp;N&amp;R&amp;A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FA5BA-54D7-4BAE-BC60-9F3F940EBEE7}">
  <dimension ref="A3:GY45"/>
  <sheetViews>
    <sheetView showGridLines="0" zoomScale="90" zoomScaleNormal="90" workbookViewId="0">
      <selection activeCell="F31" sqref="F31"/>
    </sheetView>
  </sheetViews>
  <sheetFormatPr defaultRowHeight="13.8" x14ac:dyDescent="0.25"/>
  <cols>
    <col min="1" max="1" width="3" customWidth="1"/>
    <col min="2" max="2" width="52.3984375" customWidth="1"/>
    <col min="5" max="34" width="14.69921875" customWidth="1"/>
  </cols>
  <sheetData>
    <row r="3" spans="1:42" s="186" customFormat="1" ht="19.95" customHeight="1" x14ac:dyDescent="0.25">
      <c r="A3" s="206"/>
      <c r="B3" s="152" t="s">
        <v>280</v>
      </c>
      <c r="C3" s="227"/>
      <c r="D3" s="227"/>
      <c r="E3" s="227">
        <v>1</v>
      </c>
      <c r="F3" s="227">
        <v>2</v>
      </c>
      <c r="G3" s="227">
        <v>3</v>
      </c>
      <c r="H3" s="227">
        <v>4</v>
      </c>
      <c r="I3" s="227">
        <v>5</v>
      </c>
      <c r="J3" s="227">
        <v>6</v>
      </c>
      <c r="K3" s="227">
        <v>7</v>
      </c>
      <c r="L3" s="227">
        <v>8</v>
      </c>
      <c r="M3" s="227">
        <v>9</v>
      </c>
      <c r="N3" s="227">
        <v>10</v>
      </c>
      <c r="O3" s="227">
        <v>11</v>
      </c>
      <c r="P3" s="227">
        <v>12</v>
      </c>
      <c r="Q3" s="227">
        <v>13</v>
      </c>
      <c r="R3" s="227">
        <v>14</v>
      </c>
      <c r="S3" s="227">
        <v>15</v>
      </c>
      <c r="T3" s="227">
        <v>16</v>
      </c>
      <c r="U3" s="227">
        <v>17</v>
      </c>
      <c r="V3" s="227">
        <v>18</v>
      </c>
      <c r="W3" s="227">
        <v>19</v>
      </c>
      <c r="X3" s="227">
        <v>20</v>
      </c>
      <c r="Y3" s="227">
        <v>21</v>
      </c>
      <c r="Z3" s="227">
        <v>22</v>
      </c>
      <c r="AA3" s="227">
        <v>23</v>
      </c>
      <c r="AB3" s="227">
        <v>24</v>
      </c>
      <c r="AC3" s="227">
        <v>25</v>
      </c>
      <c r="AD3" s="227">
        <v>26</v>
      </c>
      <c r="AE3" s="227">
        <v>27</v>
      </c>
      <c r="AF3" s="227">
        <v>28</v>
      </c>
      <c r="AG3" s="227">
        <v>29</v>
      </c>
      <c r="AH3" s="227">
        <v>30</v>
      </c>
      <c r="AI3"/>
      <c r="AJ3"/>
      <c r="AK3"/>
      <c r="AL3"/>
      <c r="AM3"/>
      <c r="AN3"/>
      <c r="AO3"/>
      <c r="AP3"/>
    </row>
    <row r="7" spans="1:42" ht="19.95" customHeight="1" x14ac:dyDescent="0.25">
      <c r="B7" s="313" t="s">
        <v>296</v>
      </c>
    </row>
    <row r="8" spans="1:42" ht="19.95" customHeight="1" x14ac:dyDescent="0.25"/>
    <row r="9" spans="1:42" ht="19.95" customHeight="1" x14ac:dyDescent="0.25">
      <c r="B9" s="241" t="s">
        <v>29</v>
      </c>
      <c r="C9" s="157" t="s">
        <v>4</v>
      </c>
      <c r="E9" s="64">
        <f>Finansējums!J44</f>
        <v>0</v>
      </c>
      <c r="F9" s="64">
        <f>Finansējums!K44</f>
        <v>0</v>
      </c>
      <c r="G9" s="64">
        <f>Finansējums!L44</f>
        <v>0</v>
      </c>
      <c r="H9" s="64">
        <f>Finansējums!M44</f>
        <v>0</v>
      </c>
      <c r="I9" s="64">
        <f>Finansējums!N44</f>
        <v>0</v>
      </c>
      <c r="J9" s="64">
        <f>Finansējums!O44</f>
        <v>0</v>
      </c>
      <c r="K9" s="64">
        <f>Finansējums!P44</f>
        <v>0</v>
      </c>
      <c r="L9" s="64">
        <f>Finansējums!Q44</f>
        <v>0</v>
      </c>
      <c r="M9" s="64">
        <f>Finansējums!R44</f>
        <v>0</v>
      </c>
      <c r="N9" s="64">
        <f>Finansējums!S44</f>
        <v>0</v>
      </c>
      <c r="O9" s="64">
        <f>Finansējums!T44</f>
        <v>0</v>
      </c>
      <c r="P9" s="64">
        <f>Finansējums!U44</f>
        <v>0</v>
      </c>
      <c r="Q9" s="64">
        <f>Finansējums!V44</f>
        <v>0</v>
      </c>
      <c r="R9" s="64">
        <f>Finansējums!W44</f>
        <v>0</v>
      </c>
      <c r="S9" s="64">
        <f>Finansējums!X44</f>
        <v>0</v>
      </c>
      <c r="T9" s="64">
        <f>Finansējums!Y44</f>
        <v>0</v>
      </c>
      <c r="U9" s="64">
        <f>Finansējums!Z44</f>
        <v>0</v>
      </c>
      <c r="V9" s="64">
        <f>Finansējums!AA44</f>
        <v>0</v>
      </c>
      <c r="W9" s="64">
        <f>Finansējums!AB44</f>
        <v>0</v>
      </c>
      <c r="X9" s="64">
        <f>Finansējums!AC44</f>
        <v>0</v>
      </c>
      <c r="Y9" s="64">
        <f>Finansējums!AD44</f>
        <v>0</v>
      </c>
      <c r="Z9" s="64">
        <f>Finansējums!AE44</f>
        <v>0</v>
      </c>
      <c r="AA9" s="64">
        <f>Finansējums!AF44</f>
        <v>0</v>
      </c>
      <c r="AB9" s="64">
        <f>Finansējums!AG44</f>
        <v>0</v>
      </c>
      <c r="AC9" s="64">
        <f>Finansējums!AH44</f>
        <v>0</v>
      </c>
      <c r="AD9" s="64">
        <f>Finansējums!AI44</f>
        <v>0</v>
      </c>
      <c r="AE9" s="64">
        <f>Finansējums!AJ44</f>
        <v>0</v>
      </c>
      <c r="AF9" s="64">
        <f>Finansējums!AK44</f>
        <v>0</v>
      </c>
      <c r="AG9" s="64">
        <f>Finansējums!AL44</f>
        <v>0</v>
      </c>
      <c r="AH9" s="64">
        <f>Finansējums!AM44</f>
        <v>0</v>
      </c>
    </row>
    <row r="10" spans="1:42" ht="19.95" customHeight="1" x14ac:dyDescent="0.25">
      <c r="B10" s="241" t="s">
        <v>7</v>
      </c>
      <c r="C10" s="157" t="s">
        <v>4</v>
      </c>
      <c r="E10" s="64" t="e">
        <f>Finansējums!J47</f>
        <v>#VALUE!</v>
      </c>
      <c r="F10" s="64" t="e">
        <f>Finansējums!K47</f>
        <v>#VALUE!</v>
      </c>
      <c r="G10" s="64" t="e">
        <f>Finansējums!L47</f>
        <v>#VALUE!</v>
      </c>
      <c r="H10" s="64" t="e">
        <f>Finansējums!M47</f>
        <v>#VALUE!</v>
      </c>
      <c r="I10" s="64" t="e">
        <f>Finansējums!N47</f>
        <v>#VALUE!</v>
      </c>
      <c r="J10" s="64" t="e">
        <f>Finansējums!O47</f>
        <v>#VALUE!</v>
      </c>
      <c r="K10" s="64" t="e">
        <f>Finansējums!P47</f>
        <v>#VALUE!</v>
      </c>
      <c r="L10" s="64" t="e">
        <f>Finansējums!Q47</f>
        <v>#VALUE!</v>
      </c>
      <c r="M10" s="64" t="e">
        <f>Finansējums!R47</f>
        <v>#VALUE!</v>
      </c>
      <c r="N10" s="64" t="e">
        <f>Finansējums!S47</f>
        <v>#VALUE!</v>
      </c>
      <c r="O10" s="64" t="e">
        <f>Finansējums!T47</f>
        <v>#VALUE!</v>
      </c>
      <c r="P10" s="64" t="e">
        <f>Finansējums!U47</f>
        <v>#VALUE!</v>
      </c>
      <c r="Q10" s="64" t="e">
        <f>Finansējums!V47</f>
        <v>#VALUE!</v>
      </c>
      <c r="R10" s="64" t="e">
        <f>Finansējums!W47</f>
        <v>#VALUE!</v>
      </c>
      <c r="S10" s="64" t="e">
        <f>Finansējums!X47</f>
        <v>#VALUE!</v>
      </c>
      <c r="T10" s="64" t="e">
        <f>Finansējums!Y47</f>
        <v>#VALUE!</v>
      </c>
      <c r="U10" s="64" t="e">
        <f>Finansējums!Z47</f>
        <v>#VALUE!</v>
      </c>
      <c r="V10" s="64" t="e">
        <f>Finansējums!AA47</f>
        <v>#VALUE!</v>
      </c>
      <c r="W10" s="64" t="e">
        <f>Finansējums!AB47</f>
        <v>#VALUE!</v>
      </c>
      <c r="X10" s="64" t="e">
        <f>Finansējums!AC47</f>
        <v>#VALUE!</v>
      </c>
      <c r="Y10" s="64" t="e">
        <f>Finansējums!AD47</f>
        <v>#VALUE!</v>
      </c>
      <c r="Z10" s="64" t="e">
        <f>Finansējums!AE47</f>
        <v>#VALUE!</v>
      </c>
      <c r="AA10" s="64" t="e">
        <f>Finansējums!AF47</f>
        <v>#VALUE!</v>
      </c>
      <c r="AB10" s="64" t="e">
        <f>Finansējums!AG47</f>
        <v>#VALUE!</v>
      </c>
      <c r="AC10" s="64" t="e">
        <f>Finansējums!AH47</f>
        <v>#VALUE!</v>
      </c>
      <c r="AD10" s="64" t="e">
        <f>Finansējums!AI47</f>
        <v>#VALUE!</v>
      </c>
      <c r="AE10" s="64" t="e">
        <f>Finansējums!AJ47</f>
        <v>#VALUE!</v>
      </c>
      <c r="AF10" s="64" t="e">
        <f>Finansējums!AK47</f>
        <v>#VALUE!</v>
      </c>
      <c r="AG10" s="64" t="e">
        <f>Finansējums!AL47</f>
        <v>#VALUE!</v>
      </c>
      <c r="AH10" s="64" t="e">
        <f>Finansējums!AM47</f>
        <v>#VALUE!</v>
      </c>
    </row>
    <row r="11" spans="1:42" x14ac:dyDescent="0.25">
      <c r="B11" s="156"/>
    </row>
    <row r="14" spans="1:42" ht="19.95" customHeight="1" x14ac:dyDescent="0.25">
      <c r="B14" s="313" t="s">
        <v>297</v>
      </c>
    </row>
    <row r="15" spans="1:42" ht="19.95" customHeight="1" x14ac:dyDescent="0.25">
      <c r="B15" s="156"/>
      <c r="C15" s="157"/>
    </row>
    <row r="16" spans="1:42" ht="19.95" customHeight="1" x14ac:dyDescent="0.25">
      <c r="B16" s="156" t="s">
        <v>27</v>
      </c>
      <c r="C16" s="157" t="s">
        <v>4</v>
      </c>
      <c r="E16" s="64">
        <f>D19</f>
        <v>0</v>
      </c>
      <c r="F16" s="64" t="e">
        <f t="shared" ref="F16:AH16" si="0">E19</f>
        <v>#VALUE!</v>
      </c>
      <c r="G16" s="64" t="e">
        <f t="shared" si="0"/>
        <v>#VALUE!</v>
      </c>
      <c r="H16" s="64" t="e">
        <f t="shared" si="0"/>
        <v>#VALUE!</v>
      </c>
      <c r="I16" s="64" t="e">
        <f t="shared" si="0"/>
        <v>#VALUE!</v>
      </c>
      <c r="J16" s="64" t="e">
        <f t="shared" si="0"/>
        <v>#VALUE!</v>
      </c>
      <c r="K16" s="64" t="e">
        <f t="shared" si="0"/>
        <v>#VALUE!</v>
      </c>
      <c r="L16" s="64" t="e">
        <f t="shared" si="0"/>
        <v>#VALUE!</v>
      </c>
      <c r="M16" s="39" t="e">
        <f t="shared" si="0"/>
        <v>#VALUE!</v>
      </c>
      <c r="N16" s="39" t="e">
        <f t="shared" si="0"/>
        <v>#VALUE!</v>
      </c>
      <c r="O16" s="39" t="e">
        <f t="shared" si="0"/>
        <v>#VALUE!</v>
      </c>
      <c r="P16" s="39" t="e">
        <f t="shared" si="0"/>
        <v>#VALUE!</v>
      </c>
      <c r="Q16" s="39" t="e">
        <f t="shared" si="0"/>
        <v>#VALUE!</v>
      </c>
      <c r="R16" s="39" t="e">
        <f t="shared" si="0"/>
        <v>#VALUE!</v>
      </c>
      <c r="S16" s="39" t="e">
        <f t="shared" si="0"/>
        <v>#VALUE!</v>
      </c>
      <c r="T16" s="39" t="e">
        <f t="shared" si="0"/>
        <v>#VALUE!</v>
      </c>
      <c r="U16" s="39" t="e">
        <f t="shared" si="0"/>
        <v>#VALUE!</v>
      </c>
      <c r="V16" s="39" t="e">
        <f t="shared" si="0"/>
        <v>#VALUE!</v>
      </c>
      <c r="W16" s="39" t="e">
        <f t="shared" si="0"/>
        <v>#VALUE!</v>
      </c>
      <c r="X16" s="39" t="e">
        <f t="shared" si="0"/>
        <v>#VALUE!</v>
      </c>
      <c r="Y16" s="39" t="e">
        <f t="shared" si="0"/>
        <v>#VALUE!</v>
      </c>
      <c r="Z16" s="39" t="e">
        <f t="shared" si="0"/>
        <v>#VALUE!</v>
      </c>
      <c r="AA16" s="39" t="e">
        <f t="shared" si="0"/>
        <v>#VALUE!</v>
      </c>
      <c r="AB16" s="39" t="e">
        <f t="shared" si="0"/>
        <v>#VALUE!</v>
      </c>
      <c r="AC16" s="39" t="e">
        <f t="shared" si="0"/>
        <v>#VALUE!</v>
      </c>
      <c r="AD16" s="39" t="e">
        <f t="shared" si="0"/>
        <v>#VALUE!</v>
      </c>
      <c r="AE16" s="39" t="e">
        <f t="shared" si="0"/>
        <v>#VALUE!</v>
      </c>
      <c r="AF16" s="39" t="e">
        <f t="shared" si="0"/>
        <v>#VALUE!</v>
      </c>
      <c r="AG16" s="39" t="e">
        <f t="shared" si="0"/>
        <v>#VALUE!</v>
      </c>
      <c r="AH16" s="39" t="e">
        <f t="shared" si="0"/>
        <v>#VALUE!</v>
      </c>
      <c r="AI16" s="39"/>
    </row>
    <row r="17" spans="1:207" ht="19.95" customHeight="1" x14ac:dyDescent="0.25">
      <c r="B17" s="156" t="s">
        <v>28</v>
      </c>
      <c r="C17" s="157" t="s">
        <v>4</v>
      </c>
      <c r="E17" s="64" t="e">
        <f>Finansējums!J23</f>
        <v>#VALUE!</v>
      </c>
      <c r="F17" s="64" t="e">
        <f>Finansējums!K23</f>
        <v>#VALUE!</v>
      </c>
      <c r="G17" s="64" t="e">
        <f>Finansējums!L23</f>
        <v>#VALUE!</v>
      </c>
      <c r="H17" s="64" t="e">
        <f>Finansējums!M23</f>
        <v>#VALUE!</v>
      </c>
      <c r="I17" s="64" t="e">
        <f>Finansējums!N23</f>
        <v>#VALUE!</v>
      </c>
      <c r="J17" s="64" t="e">
        <f>Finansējums!O23</f>
        <v>#VALUE!</v>
      </c>
      <c r="K17" s="64" t="e">
        <f>Finansējums!P23</f>
        <v>#VALUE!</v>
      </c>
      <c r="L17" s="64" t="e">
        <f>Finansējums!Q23</f>
        <v>#VALUE!</v>
      </c>
      <c r="M17" s="39"/>
      <c r="N17" s="39"/>
      <c r="O17" s="39"/>
      <c r="P17" s="39"/>
      <c r="Q17" s="39"/>
      <c r="R17" s="39"/>
      <c r="S17" s="39"/>
      <c r="T17" s="39"/>
      <c r="U17" s="39"/>
      <c r="V17" s="39"/>
      <c r="W17" s="39"/>
      <c r="X17" s="39"/>
      <c r="Y17" s="39"/>
      <c r="Z17" s="39"/>
      <c r="AA17" s="39"/>
      <c r="AB17" s="39"/>
      <c r="AC17" s="39"/>
      <c r="AD17" s="39"/>
      <c r="AE17" s="39"/>
      <c r="AF17" s="39"/>
      <c r="AG17" s="39"/>
      <c r="AH17" s="39"/>
      <c r="AI17" s="39"/>
    </row>
    <row r="18" spans="1:207" ht="19.95" customHeight="1" x14ac:dyDescent="0.25">
      <c r="B18" s="156" t="s">
        <v>29</v>
      </c>
      <c r="C18" s="157" t="s">
        <v>4</v>
      </c>
      <c r="E18" s="64">
        <f>Finansējums!J44</f>
        <v>0</v>
      </c>
      <c r="F18" s="64">
        <f>Finansējums!K44</f>
        <v>0</v>
      </c>
      <c r="G18" s="64">
        <f>Finansējums!L44</f>
        <v>0</v>
      </c>
      <c r="H18" s="64">
        <f>Finansējums!M44</f>
        <v>0</v>
      </c>
      <c r="I18" s="64">
        <f>Finansējums!N44</f>
        <v>0</v>
      </c>
      <c r="J18" s="64">
        <f>Finansējums!O44</f>
        <v>0</v>
      </c>
      <c r="K18" s="64">
        <f>Finansējums!P44</f>
        <v>0</v>
      </c>
      <c r="L18" s="64">
        <f>Finansējums!Q44</f>
        <v>0</v>
      </c>
      <c r="M18" s="39">
        <f>Finansējums!R44</f>
        <v>0</v>
      </c>
      <c r="N18" s="39">
        <f>Finansējums!S44</f>
        <v>0</v>
      </c>
      <c r="O18" s="39">
        <f>Finansējums!T44</f>
        <v>0</v>
      </c>
      <c r="P18" s="39">
        <f>Finansējums!U44</f>
        <v>0</v>
      </c>
      <c r="Q18" s="39">
        <f>Finansējums!V44</f>
        <v>0</v>
      </c>
      <c r="R18" s="39">
        <f>Finansējums!W44</f>
        <v>0</v>
      </c>
      <c r="S18" s="39">
        <f>Finansējums!X44</f>
        <v>0</v>
      </c>
      <c r="T18" s="39">
        <f>Finansējums!Y44</f>
        <v>0</v>
      </c>
      <c r="U18" s="39">
        <f>Finansējums!Z44</f>
        <v>0</v>
      </c>
      <c r="V18" s="39">
        <f>Finansējums!AA44</f>
        <v>0</v>
      </c>
      <c r="W18" s="39">
        <f>Finansējums!AB44</f>
        <v>0</v>
      </c>
      <c r="X18" s="39">
        <f>Finansējums!AC44</f>
        <v>0</v>
      </c>
      <c r="Y18" s="39">
        <f>Finansējums!AD44</f>
        <v>0</v>
      </c>
      <c r="Z18" s="39">
        <f>Finansējums!AE44</f>
        <v>0</v>
      </c>
      <c r="AA18" s="39">
        <f>Finansējums!AF44</f>
        <v>0</v>
      </c>
      <c r="AB18" s="39">
        <f>Finansējums!AG44</f>
        <v>0</v>
      </c>
      <c r="AC18" s="39">
        <f>Finansējums!AH44</f>
        <v>0</v>
      </c>
      <c r="AD18" s="39">
        <f>Finansējums!AI44</f>
        <v>0</v>
      </c>
      <c r="AE18" s="39">
        <f>Finansējums!AJ44</f>
        <v>0</v>
      </c>
      <c r="AF18" s="39">
        <f>Finansējums!AK44</f>
        <v>0</v>
      </c>
      <c r="AG18" s="39">
        <f>Finansējums!AL44</f>
        <v>0</v>
      </c>
      <c r="AH18" s="39">
        <f>Finansējums!AM44</f>
        <v>0</v>
      </c>
      <c r="AI18" s="39"/>
    </row>
    <row r="19" spans="1:207" ht="19.95" customHeight="1" x14ac:dyDescent="0.25">
      <c r="B19" s="156" t="s">
        <v>30</v>
      </c>
      <c r="C19" s="157" t="s">
        <v>4</v>
      </c>
      <c r="E19" s="64" t="e">
        <f>SUM(E16:E18)</f>
        <v>#VALUE!</v>
      </c>
      <c r="F19" s="64" t="e">
        <f t="shared" ref="F19:AH19" si="1">SUM(F16:F18)</f>
        <v>#VALUE!</v>
      </c>
      <c r="G19" s="64" t="e">
        <f t="shared" si="1"/>
        <v>#VALUE!</v>
      </c>
      <c r="H19" s="64" t="e">
        <f t="shared" si="1"/>
        <v>#VALUE!</v>
      </c>
      <c r="I19" s="64" t="e">
        <f t="shared" si="1"/>
        <v>#VALUE!</v>
      </c>
      <c r="J19" s="64" t="e">
        <f t="shared" si="1"/>
        <v>#VALUE!</v>
      </c>
      <c r="K19" s="64" t="e">
        <f t="shared" si="1"/>
        <v>#VALUE!</v>
      </c>
      <c r="L19" s="64" t="e">
        <f t="shared" si="1"/>
        <v>#VALUE!</v>
      </c>
      <c r="M19" s="39" t="e">
        <f t="shared" si="1"/>
        <v>#VALUE!</v>
      </c>
      <c r="N19" s="39" t="e">
        <f t="shared" si="1"/>
        <v>#VALUE!</v>
      </c>
      <c r="O19" s="39" t="e">
        <f t="shared" si="1"/>
        <v>#VALUE!</v>
      </c>
      <c r="P19" s="39" t="e">
        <f t="shared" si="1"/>
        <v>#VALUE!</v>
      </c>
      <c r="Q19" s="39" t="e">
        <f t="shared" si="1"/>
        <v>#VALUE!</v>
      </c>
      <c r="R19" s="39" t="e">
        <f t="shared" si="1"/>
        <v>#VALUE!</v>
      </c>
      <c r="S19" s="39" t="e">
        <f t="shared" si="1"/>
        <v>#VALUE!</v>
      </c>
      <c r="T19" s="39" t="e">
        <f t="shared" si="1"/>
        <v>#VALUE!</v>
      </c>
      <c r="U19" s="39" t="e">
        <f t="shared" si="1"/>
        <v>#VALUE!</v>
      </c>
      <c r="V19" s="39" t="e">
        <f t="shared" si="1"/>
        <v>#VALUE!</v>
      </c>
      <c r="W19" s="39" t="e">
        <f t="shared" si="1"/>
        <v>#VALUE!</v>
      </c>
      <c r="X19" s="39" t="e">
        <f t="shared" si="1"/>
        <v>#VALUE!</v>
      </c>
      <c r="Y19" s="39" t="e">
        <f t="shared" si="1"/>
        <v>#VALUE!</v>
      </c>
      <c r="Z19" s="39" t="e">
        <f t="shared" si="1"/>
        <v>#VALUE!</v>
      </c>
      <c r="AA19" s="39" t="e">
        <f t="shared" si="1"/>
        <v>#VALUE!</v>
      </c>
      <c r="AB19" s="39" t="e">
        <f t="shared" si="1"/>
        <v>#VALUE!</v>
      </c>
      <c r="AC19" s="39" t="e">
        <f t="shared" si="1"/>
        <v>#VALUE!</v>
      </c>
      <c r="AD19" s="39" t="e">
        <f t="shared" si="1"/>
        <v>#VALUE!</v>
      </c>
      <c r="AE19" s="39" t="e">
        <f t="shared" si="1"/>
        <v>#VALUE!</v>
      </c>
      <c r="AF19" s="39" t="e">
        <f t="shared" si="1"/>
        <v>#VALUE!</v>
      </c>
      <c r="AG19" s="39" t="e">
        <f t="shared" si="1"/>
        <v>#VALUE!</v>
      </c>
      <c r="AH19" s="39" t="e">
        <f t="shared" si="1"/>
        <v>#VALUE!</v>
      </c>
      <c r="AI19" s="39"/>
    </row>
    <row r="20" spans="1:207" ht="19.95" customHeight="1" x14ac:dyDescent="0.25">
      <c r="B20" s="156" t="s">
        <v>7</v>
      </c>
      <c r="C20" s="157" t="s">
        <v>4</v>
      </c>
      <c r="E20" s="64" t="e">
        <f>-AVERAGE(E16,E19)*'Finansēšanas pieņēmumi'!$D$12</f>
        <v>#VALUE!</v>
      </c>
      <c r="F20" s="64" t="e">
        <f>-AVERAGE(F16,F19)*'Finansēšanas pieņēmumi'!$D$12</f>
        <v>#VALUE!</v>
      </c>
      <c r="G20" s="64" t="e">
        <f>-AVERAGE(G16,G19)*'Finansēšanas pieņēmumi'!$D$12</f>
        <v>#VALUE!</v>
      </c>
      <c r="H20" s="64" t="e">
        <f>-AVERAGE(H16,H19)*'Finansēšanas pieņēmumi'!$D$12</f>
        <v>#VALUE!</v>
      </c>
      <c r="I20" s="64" t="e">
        <f>-AVERAGE(I16,I19)*'Finansēšanas pieņēmumi'!$D$12</f>
        <v>#VALUE!</v>
      </c>
      <c r="J20" s="64" t="e">
        <f>-AVERAGE(J16,J19)*'Finansēšanas pieņēmumi'!$D$12</f>
        <v>#VALUE!</v>
      </c>
      <c r="K20" s="64" t="e">
        <f>-AVERAGE(K16,K19)*'Finansēšanas pieņēmumi'!$D$12</f>
        <v>#VALUE!</v>
      </c>
      <c r="L20" s="64" t="e">
        <f>-AVERAGE(L16,L19)*'Finansēšanas pieņēmumi'!$D$12</f>
        <v>#VALUE!</v>
      </c>
      <c r="M20" s="39" t="e">
        <f>-AVERAGE(M16,M19)*'Finansēšanas pieņēmumi'!$D$12</f>
        <v>#VALUE!</v>
      </c>
      <c r="N20" s="39" t="e">
        <f>-AVERAGE(N16,N19)*'Finansēšanas pieņēmumi'!$D$12</f>
        <v>#VALUE!</v>
      </c>
      <c r="O20" s="39" t="e">
        <f>-AVERAGE(O16,O19)*'Finansēšanas pieņēmumi'!$D$12</f>
        <v>#VALUE!</v>
      </c>
      <c r="P20" s="39" t="e">
        <f>-AVERAGE(P16,P19)*'Finansēšanas pieņēmumi'!$D$12</f>
        <v>#VALUE!</v>
      </c>
      <c r="Q20" s="39" t="e">
        <f>-AVERAGE(Q16,Q19)*'Finansēšanas pieņēmumi'!$D$12</f>
        <v>#VALUE!</v>
      </c>
      <c r="R20" s="39" t="e">
        <f>-AVERAGE(R16,R19)*'Finansēšanas pieņēmumi'!$D$12</f>
        <v>#VALUE!</v>
      </c>
      <c r="S20" s="39" t="e">
        <f>-AVERAGE(S16,S19)*'Finansēšanas pieņēmumi'!$D$12</f>
        <v>#VALUE!</v>
      </c>
      <c r="T20" s="39" t="e">
        <f>-AVERAGE(T16,T19)*'Finansēšanas pieņēmumi'!$D$12</f>
        <v>#VALUE!</v>
      </c>
      <c r="U20" s="39" t="e">
        <f>-AVERAGE(U16,U19)*'Finansēšanas pieņēmumi'!$D$12</f>
        <v>#VALUE!</v>
      </c>
      <c r="V20" s="39" t="e">
        <f>-AVERAGE(V16,V19)*'Finansēšanas pieņēmumi'!$D$12</f>
        <v>#VALUE!</v>
      </c>
      <c r="W20" s="39" t="e">
        <f>-AVERAGE(W16,W19)*'Finansēšanas pieņēmumi'!$D$12</f>
        <v>#VALUE!</v>
      </c>
      <c r="X20" s="39" t="e">
        <f>-AVERAGE(X16,X19)*'Finansēšanas pieņēmumi'!$D$12</f>
        <v>#VALUE!</v>
      </c>
      <c r="Y20" s="39" t="e">
        <f>-AVERAGE(Y16,Y19)*'Finansēšanas pieņēmumi'!$D$12</f>
        <v>#VALUE!</v>
      </c>
      <c r="Z20" s="39" t="e">
        <f>-AVERAGE(Z16,Z19)*'Finansēšanas pieņēmumi'!$D$12</f>
        <v>#VALUE!</v>
      </c>
      <c r="AA20" s="39" t="e">
        <f>-AVERAGE(AA16,AA19)*'Finansēšanas pieņēmumi'!$D$12</f>
        <v>#VALUE!</v>
      </c>
      <c r="AB20" s="39" t="e">
        <f>-AVERAGE(AB16,AB19)*'Finansēšanas pieņēmumi'!$D$12</f>
        <v>#VALUE!</v>
      </c>
      <c r="AC20" s="39" t="e">
        <f>-AVERAGE(AC16,AC19)*'Finansēšanas pieņēmumi'!$D$12</f>
        <v>#VALUE!</v>
      </c>
      <c r="AD20" s="39" t="e">
        <f>-AVERAGE(AD16,AD19)*'Finansēšanas pieņēmumi'!$D$12</f>
        <v>#VALUE!</v>
      </c>
      <c r="AE20" s="39" t="e">
        <f>-AVERAGE(AE16,AE19)*'Finansēšanas pieņēmumi'!$D$12</f>
        <v>#VALUE!</v>
      </c>
      <c r="AF20" s="39" t="e">
        <f>-AVERAGE(AF16,AF19)*'Finansēšanas pieņēmumi'!$D$12</f>
        <v>#VALUE!</v>
      </c>
      <c r="AG20" s="39" t="e">
        <f>-AVERAGE(AG16,AG19)*'Finansēšanas pieņēmumi'!$D$12</f>
        <v>#VALUE!</v>
      </c>
      <c r="AH20" s="39" t="e">
        <f>-AVERAGE(AH16,AH19)*'Finansēšanas pieņēmumi'!$D$12</f>
        <v>#VALUE!</v>
      </c>
      <c r="AI20" s="39"/>
    </row>
    <row r="21" spans="1:207" ht="19.95" customHeight="1" x14ac:dyDescent="0.25">
      <c r="B21" s="156"/>
      <c r="C21" s="157"/>
      <c r="E21" s="39"/>
      <c r="F21" s="39"/>
      <c r="G21" s="39"/>
      <c r="H21" s="39"/>
      <c r="I21" s="39"/>
      <c r="J21" s="39"/>
      <c r="K21" s="39"/>
      <c r="L21" s="39"/>
    </row>
    <row r="23" spans="1:207" ht="26.4" x14ac:dyDescent="0.25">
      <c r="B23" s="302" t="s">
        <v>292</v>
      </c>
      <c r="C23" s="157" t="s">
        <v>4</v>
      </c>
      <c r="E23" s="316" t="e">
        <f>E10-E20</f>
        <v>#VALUE!</v>
      </c>
      <c r="F23" s="316" t="e">
        <f t="shared" ref="F23:AH23" si="2">F10-F20</f>
        <v>#VALUE!</v>
      </c>
      <c r="G23" s="316" t="e">
        <f t="shared" si="2"/>
        <v>#VALUE!</v>
      </c>
      <c r="H23" s="316" t="e">
        <f t="shared" si="2"/>
        <v>#VALUE!</v>
      </c>
      <c r="I23" s="316" t="e">
        <f t="shared" si="2"/>
        <v>#VALUE!</v>
      </c>
      <c r="J23" s="316" t="e">
        <f t="shared" si="2"/>
        <v>#VALUE!</v>
      </c>
      <c r="K23" s="316" t="e">
        <f t="shared" si="2"/>
        <v>#VALUE!</v>
      </c>
      <c r="L23" s="316" t="e">
        <f t="shared" si="2"/>
        <v>#VALUE!</v>
      </c>
      <c r="M23" s="39" t="e">
        <f t="shared" si="2"/>
        <v>#VALUE!</v>
      </c>
      <c r="N23" s="39" t="e">
        <f t="shared" si="2"/>
        <v>#VALUE!</v>
      </c>
      <c r="O23" s="39" t="e">
        <f t="shared" si="2"/>
        <v>#VALUE!</v>
      </c>
      <c r="P23" s="39" t="e">
        <f t="shared" si="2"/>
        <v>#VALUE!</v>
      </c>
      <c r="Q23" s="39" t="e">
        <f t="shared" si="2"/>
        <v>#VALUE!</v>
      </c>
      <c r="R23" s="39" t="e">
        <f t="shared" si="2"/>
        <v>#VALUE!</v>
      </c>
      <c r="S23" s="39" t="e">
        <f t="shared" si="2"/>
        <v>#VALUE!</v>
      </c>
      <c r="T23" s="39" t="e">
        <f t="shared" si="2"/>
        <v>#VALUE!</v>
      </c>
      <c r="U23" s="39" t="e">
        <f t="shared" si="2"/>
        <v>#VALUE!</v>
      </c>
      <c r="V23" s="39" t="e">
        <f t="shared" si="2"/>
        <v>#VALUE!</v>
      </c>
      <c r="W23" s="39" t="e">
        <f t="shared" si="2"/>
        <v>#VALUE!</v>
      </c>
      <c r="X23" s="39" t="e">
        <f t="shared" si="2"/>
        <v>#VALUE!</v>
      </c>
      <c r="Y23" s="39" t="e">
        <f t="shared" si="2"/>
        <v>#VALUE!</v>
      </c>
      <c r="Z23" s="39" t="e">
        <f t="shared" si="2"/>
        <v>#VALUE!</v>
      </c>
      <c r="AA23" s="39" t="e">
        <f t="shared" si="2"/>
        <v>#VALUE!</v>
      </c>
      <c r="AB23" s="39" t="e">
        <f t="shared" si="2"/>
        <v>#VALUE!</v>
      </c>
      <c r="AC23" s="39" t="e">
        <f t="shared" si="2"/>
        <v>#VALUE!</v>
      </c>
      <c r="AD23" s="39" t="e">
        <f t="shared" si="2"/>
        <v>#VALUE!</v>
      </c>
      <c r="AE23" s="39" t="e">
        <f t="shared" si="2"/>
        <v>#VALUE!</v>
      </c>
      <c r="AF23" s="39" t="e">
        <f t="shared" si="2"/>
        <v>#VALUE!</v>
      </c>
      <c r="AG23" s="39" t="e">
        <f t="shared" si="2"/>
        <v>#VALUE!</v>
      </c>
      <c r="AH23" s="39" t="e">
        <f t="shared" si="2"/>
        <v>#VALUE!</v>
      </c>
    </row>
    <row r="29" spans="1:207" s="246" customFormat="1" ht="19.95" customHeight="1" x14ac:dyDescent="0.25">
      <c r="A29" s="43"/>
      <c r="B29" s="313" t="s">
        <v>293</v>
      </c>
      <c r="C29" s="314"/>
      <c r="D29" s="40"/>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c r="AJ29"/>
      <c r="AK29"/>
      <c r="AL29"/>
      <c r="AM29"/>
      <c r="AN29"/>
      <c r="AO29"/>
      <c r="AP29"/>
      <c r="AQ29" s="40"/>
      <c r="AR29" s="40"/>
      <c r="AS29" s="40"/>
      <c r="AT29" s="40"/>
      <c r="AU29" s="40"/>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row>
    <row r="31" spans="1:207" s="254" customFormat="1" ht="19.95" customHeight="1" x14ac:dyDescent="0.25">
      <c r="A31" s="252"/>
      <c r="B31" s="241" t="s">
        <v>29</v>
      </c>
      <c r="C31" s="157" t="s">
        <v>4</v>
      </c>
      <c r="D31" s="57"/>
      <c r="E31" s="64">
        <f>Finansējums!J71</f>
        <v>0</v>
      </c>
      <c r="F31" s="64">
        <f>Finansējums!K71</f>
        <v>0</v>
      </c>
      <c r="G31" s="64">
        <f>Finansējums!L71</f>
        <v>0</v>
      </c>
      <c r="H31" s="64">
        <f>Finansējums!M71</f>
        <v>0</v>
      </c>
      <c r="I31" s="64">
        <f>Finansējums!N71</f>
        <v>0</v>
      </c>
      <c r="J31" s="64">
        <f>Finansējums!O71</f>
        <v>0</v>
      </c>
      <c r="K31" s="64">
        <f>Finansējums!P71</f>
        <v>0</v>
      </c>
      <c r="L31" s="64">
        <f>Finansējums!Q71</f>
        <v>0</v>
      </c>
      <c r="M31" s="39">
        <f>Finansējums!R71</f>
        <v>0</v>
      </c>
      <c r="N31" s="39">
        <f>Finansējums!S71</f>
        <v>0</v>
      </c>
      <c r="O31" s="39">
        <f>Finansējums!T71</f>
        <v>0</v>
      </c>
      <c r="P31" s="39">
        <f>Finansējums!U71</f>
        <v>0</v>
      </c>
      <c r="Q31" s="39">
        <f>Finansējums!V71</f>
        <v>0</v>
      </c>
      <c r="R31" s="39">
        <f>Finansējums!W71</f>
        <v>0</v>
      </c>
      <c r="S31" s="39">
        <f>Finansējums!X71</f>
        <v>0</v>
      </c>
      <c r="T31" s="39">
        <f>Finansējums!Y71</f>
        <v>0</v>
      </c>
      <c r="U31" s="39">
        <f>Finansējums!Z71</f>
        <v>0</v>
      </c>
      <c r="V31" s="39">
        <f>Finansējums!AA71</f>
        <v>0</v>
      </c>
      <c r="W31" s="39">
        <f>Finansējums!AB71</f>
        <v>0</v>
      </c>
      <c r="X31" s="39">
        <f>Finansējums!AC71</f>
        <v>0</v>
      </c>
      <c r="Y31" s="39">
        <f>Finansējums!AD71</f>
        <v>0</v>
      </c>
      <c r="Z31" s="39">
        <f>Finansējums!AE71</f>
        <v>0</v>
      </c>
      <c r="AA31" s="39">
        <f>Finansējums!AF71</f>
        <v>0</v>
      </c>
      <c r="AB31" s="39">
        <f>Finansējums!AG71</f>
        <v>0</v>
      </c>
      <c r="AC31" s="39">
        <f>Finansējums!AH71</f>
        <v>0</v>
      </c>
      <c r="AD31" s="39">
        <f>Finansējums!AI71</f>
        <v>0</v>
      </c>
      <c r="AE31" s="39">
        <f>Finansējums!AJ71</f>
        <v>0</v>
      </c>
      <c r="AF31" s="39">
        <f>Finansējums!AK71</f>
        <v>0</v>
      </c>
      <c r="AG31" s="39">
        <f>Finansējums!AL71</f>
        <v>0</v>
      </c>
      <c r="AH31" s="39">
        <f>Finansējums!AM71</f>
        <v>0</v>
      </c>
      <c r="AI31"/>
      <c r="AJ31"/>
      <c r="AK31"/>
      <c r="AL31"/>
      <c r="AM31"/>
      <c r="AN31"/>
      <c r="AO31"/>
      <c r="AP31"/>
    </row>
    <row r="32" spans="1:207" s="254" customFormat="1" ht="19.95" customHeight="1" x14ac:dyDescent="0.25">
      <c r="A32" s="252"/>
      <c r="B32" s="241" t="s">
        <v>7</v>
      </c>
      <c r="C32" s="157" t="s">
        <v>4</v>
      </c>
      <c r="D32" s="57"/>
      <c r="E32" s="64">
        <f>Finansējums!J73</f>
        <v>0</v>
      </c>
      <c r="F32" s="64">
        <f>Finansējums!K73</f>
        <v>0</v>
      </c>
      <c r="G32" s="64">
        <f>Finansējums!L73</f>
        <v>0</v>
      </c>
      <c r="H32" s="64">
        <f>Finansējums!M73</f>
        <v>0</v>
      </c>
      <c r="I32" s="64">
        <f>Finansējums!N73</f>
        <v>0</v>
      </c>
      <c r="J32" s="64">
        <f>Finansējums!O73</f>
        <v>0</v>
      </c>
      <c r="K32" s="64">
        <f>Finansējums!P73</f>
        <v>0</v>
      </c>
      <c r="L32" s="64">
        <f>Finansējums!Q73</f>
        <v>0</v>
      </c>
      <c r="M32" s="39">
        <f>Finansējums!R73</f>
        <v>0</v>
      </c>
      <c r="N32" s="39">
        <f>Finansējums!S73</f>
        <v>0</v>
      </c>
      <c r="O32" s="39">
        <f>Finansējums!T73</f>
        <v>0</v>
      </c>
      <c r="P32" s="39">
        <f>Finansējums!U73</f>
        <v>0</v>
      </c>
      <c r="Q32" s="39">
        <f>Finansējums!V73</f>
        <v>0</v>
      </c>
      <c r="R32" s="39">
        <f>Finansējums!W73</f>
        <v>0</v>
      </c>
      <c r="S32" s="39">
        <f>Finansējums!X73</f>
        <v>0</v>
      </c>
      <c r="T32" s="39">
        <f>Finansējums!Y73</f>
        <v>0</v>
      </c>
      <c r="U32" s="39">
        <f>Finansējums!Z73</f>
        <v>0</v>
      </c>
      <c r="V32" s="39">
        <f>Finansējums!AA73</f>
        <v>0</v>
      </c>
      <c r="W32" s="39">
        <f>Finansējums!AB73</f>
        <v>0</v>
      </c>
      <c r="X32" s="39">
        <f>Finansējums!AC73</f>
        <v>0</v>
      </c>
      <c r="Y32" s="39">
        <f>Finansējums!AD73</f>
        <v>0</v>
      </c>
      <c r="Z32" s="39">
        <f>Finansējums!AE73</f>
        <v>0</v>
      </c>
      <c r="AA32" s="39">
        <f>Finansējums!AF73</f>
        <v>0</v>
      </c>
      <c r="AB32" s="39">
        <f>Finansējums!AG73</f>
        <v>0</v>
      </c>
      <c r="AC32" s="39">
        <f>Finansējums!AH73</f>
        <v>0</v>
      </c>
      <c r="AD32" s="39">
        <f>Finansējums!AI73</f>
        <v>0</v>
      </c>
      <c r="AE32" s="39">
        <f>Finansējums!AJ73</f>
        <v>0</v>
      </c>
      <c r="AF32" s="39">
        <f>Finansējums!AK73</f>
        <v>0</v>
      </c>
      <c r="AG32" s="39">
        <f>Finansējums!AL73</f>
        <v>0</v>
      </c>
      <c r="AH32" s="39">
        <f>Finansējums!AM73</f>
        <v>0</v>
      </c>
      <c r="AI32"/>
      <c r="AJ32"/>
      <c r="AK32"/>
      <c r="AL32"/>
      <c r="AM32"/>
      <c r="AN32"/>
      <c r="AO32"/>
      <c r="AP32"/>
    </row>
    <row r="33" spans="1:42" x14ac:dyDescent="0.25">
      <c r="B33" s="156"/>
    </row>
    <row r="36" spans="1:42" x14ac:dyDescent="0.25">
      <c r="B36" s="313" t="s">
        <v>294</v>
      </c>
    </row>
    <row r="37" spans="1:42" s="254" customFormat="1" ht="19.95" customHeight="1" x14ac:dyDescent="0.25">
      <c r="A37" s="252"/>
      <c r="B37" s="156"/>
      <c r="C37" s="157"/>
      <c r="D37" s="57"/>
      <c r="E37"/>
      <c r="F37"/>
      <c r="G37"/>
      <c r="H37"/>
      <c r="I37"/>
      <c r="J37"/>
      <c r="K37"/>
      <c r="L37"/>
      <c r="M37" s="39"/>
      <c r="N37" s="39"/>
      <c r="O37" s="39"/>
      <c r="P37" s="39"/>
      <c r="Q37" s="39"/>
      <c r="R37" s="39"/>
      <c r="S37" s="39"/>
      <c r="T37" s="39"/>
      <c r="U37" s="39"/>
      <c r="V37" s="39"/>
      <c r="W37" s="39"/>
      <c r="X37" s="39"/>
      <c r="Y37" s="39"/>
      <c r="Z37" s="39"/>
      <c r="AA37" s="39"/>
      <c r="AB37" s="39"/>
      <c r="AC37" s="39"/>
      <c r="AD37" s="39"/>
      <c r="AE37" s="39"/>
      <c r="AF37" s="39"/>
      <c r="AG37" s="39"/>
      <c r="AH37" s="39"/>
      <c r="AI37"/>
      <c r="AJ37"/>
      <c r="AK37"/>
      <c r="AL37"/>
      <c r="AM37"/>
      <c r="AN37"/>
      <c r="AO37"/>
      <c r="AP37"/>
    </row>
    <row r="38" spans="1:42" s="254" customFormat="1" ht="19.95" customHeight="1" x14ac:dyDescent="0.25">
      <c r="A38" s="252"/>
      <c r="B38" s="156" t="s">
        <v>27</v>
      </c>
      <c r="C38" s="157" t="s">
        <v>4</v>
      </c>
      <c r="D38" s="57"/>
      <c r="E38" s="64">
        <f>D41</f>
        <v>0</v>
      </c>
      <c r="F38" s="64">
        <f t="shared" ref="F38:AH38" si="3">E41</f>
        <v>0</v>
      </c>
      <c r="G38" s="64">
        <f t="shared" si="3"/>
        <v>0</v>
      </c>
      <c r="H38" s="64">
        <f t="shared" si="3"/>
        <v>0</v>
      </c>
      <c r="I38" s="64">
        <f t="shared" si="3"/>
        <v>0</v>
      </c>
      <c r="J38" s="64">
        <f t="shared" si="3"/>
        <v>0</v>
      </c>
      <c r="K38" s="64">
        <f t="shared" si="3"/>
        <v>0</v>
      </c>
      <c r="L38" s="64">
        <f t="shared" si="3"/>
        <v>0</v>
      </c>
      <c r="M38" s="39">
        <f t="shared" si="3"/>
        <v>0</v>
      </c>
      <c r="N38" s="39">
        <f t="shared" si="3"/>
        <v>0</v>
      </c>
      <c r="O38" s="39">
        <f t="shared" si="3"/>
        <v>0</v>
      </c>
      <c r="P38" s="39">
        <f t="shared" si="3"/>
        <v>0</v>
      </c>
      <c r="Q38" s="39">
        <f t="shared" si="3"/>
        <v>0</v>
      </c>
      <c r="R38" s="39">
        <f t="shared" si="3"/>
        <v>0</v>
      </c>
      <c r="S38" s="39">
        <f t="shared" si="3"/>
        <v>0</v>
      </c>
      <c r="T38" s="39">
        <f t="shared" si="3"/>
        <v>0</v>
      </c>
      <c r="U38" s="39">
        <f t="shared" si="3"/>
        <v>0</v>
      </c>
      <c r="V38" s="39">
        <f t="shared" si="3"/>
        <v>0</v>
      </c>
      <c r="W38" s="39">
        <f t="shared" si="3"/>
        <v>0</v>
      </c>
      <c r="X38" s="39">
        <f t="shared" si="3"/>
        <v>0</v>
      </c>
      <c r="Y38" s="39">
        <f t="shared" si="3"/>
        <v>0</v>
      </c>
      <c r="Z38" s="39">
        <f t="shared" si="3"/>
        <v>0</v>
      </c>
      <c r="AA38" s="39">
        <f t="shared" si="3"/>
        <v>0</v>
      </c>
      <c r="AB38" s="39">
        <f t="shared" si="3"/>
        <v>0</v>
      </c>
      <c r="AC38" s="39">
        <f t="shared" si="3"/>
        <v>0</v>
      </c>
      <c r="AD38" s="39">
        <f t="shared" si="3"/>
        <v>0</v>
      </c>
      <c r="AE38" s="39">
        <f t="shared" si="3"/>
        <v>0</v>
      </c>
      <c r="AF38" s="39">
        <f t="shared" si="3"/>
        <v>0</v>
      </c>
      <c r="AG38" s="39">
        <f t="shared" si="3"/>
        <v>0</v>
      </c>
      <c r="AH38" s="39">
        <f t="shared" si="3"/>
        <v>0</v>
      </c>
      <c r="AI38"/>
      <c r="AJ38"/>
      <c r="AK38"/>
      <c r="AL38"/>
      <c r="AM38"/>
      <c r="AN38"/>
      <c r="AO38"/>
      <c r="AP38"/>
    </row>
    <row r="39" spans="1:42" s="254" customFormat="1" ht="19.95" customHeight="1" x14ac:dyDescent="0.25">
      <c r="A39" s="252"/>
      <c r="B39" s="156" t="s">
        <v>28</v>
      </c>
      <c r="C39" s="157" t="s">
        <v>4</v>
      </c>
      <c r="D39" s="57"/>
      <c r="E39" s="64">
        <f>Finansējums!J25</f>
        <v>0</v>
      </c>
      <c r="F39" s="64">
        <f>Finansējums!K25</f>
        <v>0</v>
      </c>
      <c r="G39" s="64">
        <f>Finansējums!L25</f>
        <v>0</v>
      </c>
      <c r="H39" s="64">
        <f>Finansējums!M25</f>
        <v>0</v>
      </c>
      <c r="I39" s="64">
        <f>Finansējums!N25</f>
        <v>0</v>
      </c>
      <c r="J39" s="64">
        <f>Finansējums!O25</f>
        <v>0</v>
      </c>
      <c r="K39" s="64">
        <f>Finansējums!P25</f>
        <v>0</v>
      </c>
      <c r="L39" s="64">
        <f>Finansējums!Q25</f>
        <v>0</v>
      </c>
      <c r="M39" s="39"/>
      <c r="N39" s="39"/>
      <c r="O39" s="39"/>
      <c r="P39" s="39"/>
      <c r="Q39" s="39"/>
      <c r="R39" s="39"/>
      <c r="S39" s="39"/>
      <c r="T39" s="39"/>
      <c r="U39" s="39"/>
      <c r="V39" s="39"/>
      <c r="W39" s="39"/>
      <c r="X39" s="39"/>
      <c r="Y39" s="39"/>
      <c r="Z39" s="39"/>
      <c r="AA39" s="39"/>
      <c r="AB39" s="39"/>
      <c r="AC39" s="39"/>
      <c r="AD39" s="39"/>
      <c r="AE39" s="39"/>
      <c r="AF39" s="39"/>
      <c r="AG39" s="39"/>
      <c r="AH39" s="39"/>
      <c r="AI39"/>
      <c r="AJ39"/>
      <c r="AK39"/>
      <c r="AL39"/>
      <c r="AM39"/>
      <c r="AN39"/>
      <c r="AO39"/>
      <c r="AP39"/>
    </row>
    <row r="40" spans="1:42" s="254" customFormat="1" ht="19.95" customHeight="1" x14ac:dyDescent="0.25">
      <c r="A40" s="252"/>
      <c r="B40" s="156" t="s">
        <v>29</v>
      </c>
      <c r="C40" s="157" t="s">
        <v>4</v>
      </c>
      <c r="D40" s="57"/>
      <c r="E40" s="64">
        <f>Finansējums!J71</f>
        <v>0</v>
      </c>
      <c r="F40" s="64">
        <f>Finansējums!K71</f>
        <v>0</v>
      </c>
      <c r="G40" s="64">
        <f>Finansējums!L71</f>
        <v>0</v>
      </c>
      <c r="H40" s="64">
        <f>Finansējums!M71</f>
        <v>0</v>
      </c>
      <c r="I40" s="64">
        <f>Finansējums!N71</f>
        <v>0</v>
      </c>
      <c r="J40" s="64">
        <f>Finansējums!O71</f>
        <v>0</v>
      </c>
      <c r="K40" s="64">
        <f>Finansējums!P71</f>
        <v>0</v>
      </c>
      <c r="L40" s="64">
        <f>Finansējums!Q71</f>
        <v>0</v>
      </c>
      <c r="M40" s="39">
        <f>Finansējums!R71</f>
        <v>0</v>
      </c>
      <c r="N40" s="39">
        <f>Finansējums!S71</f>
        <v>0</v>
      </c>
      <c r="O40" s="39">
        <f>Finansējums!T71</f>
        <v>0</v>
      </c>
      <c r="P40" s="39">
        <f>Finansējums!U71</f>
        <v>0</v>
      </c>
      <c r="Q40" s="39">
        <f>Finansējums!V71</f>
        <v>0</v>
      </c>
      <c r="R40" s="39">
        <f>Finansējums!W71</f>
        <v>0</v>
      </c>
      <c r="S40" s="39">
        <f>Finansējums!X71</f>
        <v>0</v>
      </c>
      <c r="T40" s="39">
        <f>Finansējums!Y71</f>
        <v>0</v>
      </c>
      <c r="U40" s="39">
        <f>Finansējums!Z71</f>
        <v>0</v>
      </c>
      <c r="V40" s="39">
        <f>Finansējums!AA71</f>
        <v>0</v>
      </c>
      <c r="W40" s="39">
        <f>Finansējums!AB71</f>
        <v>0</v>
      </c>
      <c r="X40" s="39">
        <f>Finansējums!AC71</f>
        <v>0</v>
      </c>
      <c r="Y40" s="39">
        <f>Finansējums!AD71</f>
        <v>0</v>
      </c>
      <c r="Z40" s="39">
        <f>Finansējums!AE71</f>
        <v>0</v>
      </c>
      <c r="AA40" s="39">
        <f>Finansējums!AF71</f>
        <v>0</v>
      </c>
      <c r="AB40" s="39">
        <f>Finansējums!AG71</f>
        <v>0</v>
      </c>
      <c r="AC40" s="39">
        <f>Finansējums!AH71</f>
        <v>0</v>
      </c>
      <c r="AD40" s="39">
        <f>Finansējums!AI71</f>
        <v>0</v>
      </c>
      <c r="AE40" s="39">
        <f>Finansējums!AJ71</f>
        <v>0</v>
      </c>
      <c r="AF40" s="39">
        <f>Finansējums!AK71</f>
        <v>0</v>
      </c>
      <c r="AG40" s="39">
        <f>Finansējums!AL71</f>
        <v>0</v>
      </c>
      <c r="AH40" s="39">
        <f>Finansējums!AM71</f>
        <v>0</v>
      </c>
      <c r="AI40"/>
      <c r="AJ40"/>
      <c r="AK40"/>
      <c r="AL40"/>
      <c r="AM40"/>
      <c r="AN40"/>
      <c r="AO40"/>
      <c r="AP40"/>
    </row>
    <row r="41" spans="1:42" s="254" customFormat="1" ht="19.95" customHeight="1" x14ac:dyDescent="0.25">
      <c r="A41" s="252"/>
      <c r="B41" s="156" t="s">
        <v>30</v>
      </c>
      <c r="C41" s="157" t="s">
        <v>4</v>
      </c>
      <c r="D41" s="57"/>
      <c r="E41" s="64">
        <f>SUM(E38:E40)</f>
        <v>0</v>
      </c>
      <c r="F41" s="64">
        <f t="shared" ref="F41:AH41" si="4">SUM(F38:F40)</f>
        <v>0</v>
      </c>
      <c r="G41" s="64">
        <f t="shared" si="4"/>
        <v>0</v>
      </c>
      <c r="H41" s="64">
        <f t="shared" si="4"/>
        <v>0</v>
      </c>
      <c r="I41" s="64">
        <f t="shared" si="4"/>
        <v>0</v>
      </c>
      <c r="J41" s="64">
        <f t="shared" si="4"/>
        <v>0</v>
      </c>
      <c r="K41" s="64">
        <f t="shared" si="4"/>
        <v>0</v>
      </c>
      <c r="L41" s="64">
        <f t="shared" si="4"/>
        <v>0</v>
      </c>
      <c r="M41" s="39">
        <f t="shared" si="4"/>
        <v>0</v>
      </c>
      <c r="N41" s="39">
        <f t="shared" si="4"/>
        <v>0</v>
      </c>
      <c r="O41" s="39">
        <f t="shared" si="4"/>
        <v>0</v>
      </c>
      <c r="P41" s="39">
        <f t="shared" si="4"/>
        <v>0</v>
      </c>
      <c r="Q41" s="39">
        <f t="shared" si="4"/>
        <v>0</v>
      </c>
      <c r="R41" s="39">
        <f t="shared" si="4"/>
        <v>0</v>
      </c>
      <c r="S41" s="39">
        <f t="shared" si="4"/>
        <v>0</v>
      </c>
      <c r="T41" s="39">
        <f t="shared" si="4"/>
        <v>0</v>
      </c>
      <c r="U41" s="39">
        <f t="shared" si="4"/>
        <v>0</v>
      </c>
      <c r="V41" s="39">
        <f t="shared" si="4"/>
        <v>0</v>
      </c>
      <c r="W41" s="39">
        <f t="shared" si="4"/>
        <v>0</v>
      </c>
      <c r="X41" s="39">
        <f t="shared" si="4"/>
        <v>0</v>
      </c>
      <c r="Y41" s="39">
        <f t="shared" si="4"/>
        <v>0</v>
      </c>
      <c r="Z41" s="39">
        <f t="shared" si="4"/>
        <v>0</v>
      </c>
      <c r="AA41" s="39">
        <f t="shared" si="4"/>
        <v>0</v>
      </c>
      <c r="AB41" s="39">
        <f t="shared" si="4"/>
        <v>0</v>
      </c>
      <c r="AC41" s="39">
        <f t="shared" si="4"/>
        <v>0</v>
      </c>
      <c r="AD41" s="39">
        <f t="shared" si="4"/>
        <v>0</v>
      </c>
      <c r="AE41" s="39">
        <f t="shared" si="4"/>
        <v>0</v>
      </c>
      <c r="AF41" s="39">
        <f t="shared" si="4"/>
        <v>0</v>
      </c>
      <c r="AG41" s="39">
        <f t="shared" si="4"/>
        <v>0</v>
      </c>
      <c r="AH41" s="39">
        <f t="shared" si="4"/>
        <v>0</v>
      </c>
      <c r="AI41"/>
      <c r="AJ41"/>
      <c r="AK41"/>
      <c r="AL41"/>
      <c r="AM41"/>
      <c r="AN41"/>
      <c r="AO41"/>
      <c r="AP41"/>
    </row>
    <row r="42" spans="1:42" s="254" customFormat="1" ht="19.95" customHeight="1" x14ac:dyDescent="0.25">
      <c r="A42" s="252"/>
      <c r="B42" s="156" t="s">
        <v>7</v>
      </c>
      <c r="C42" s="157" t="s">
        <v>4</v>
      </c>
      <c r="D42" s="57"/>
      <c r="E42" s="64">
        <f>-AVERAGE(E38,E41)*'Finansēšanas pieņēmumi'!$D$12</f>
        <v>0</v>
      </c>
      <c r="F42" s="64">
        <f>-AVERAGE(F38,F41)*'Finansēšanas pieņēmumi'!$D$12</f>
        <v>0</v>
      </c>
      <c r="G42" s="64">
        <f>-AVERAGE(G38,G41)*'Finansēšanas pieņēmumi'!$D$12</f>
        <v>0</v>
      </c>
      <c r="H42" s="64">
        <f>-AVERAGE(H38,H41)*'Finansēšanas pieņēmumi'!$D$12</f>
        <v>0</v>
      </c>
      <c r="I42" s="64">
        <f>-AVERAGE(I38,I41)*'Finansēšanas pieņēmumi'!$D$12</f>
        <v>0</v>
      </c>
      <c r="J42" s="64">
        <f>-AVERAGE(J38,J41)*'Finansēšanas pieņēmumi'!$D$12</f>
        <v>0</v>
      </c>
      <c r="K42" s="64">
        <f>-AVERAGE(K38,K41)*'Finansēšanas pieņēmumi'!$D$12</f>
        <v>0</v>
      </c>
      <c r="L42" s="64">
        <f>-AVERAGE(L38,L41)*'Finansēšanas pieņēmumi'!$D$12</f>
        <v>0</v>
      </c>
      <c r="M42" s="39">
        <f>-AVERAGE(M38,M41)*'Finansēšanas pieņēmumi'!$D$12</f>
        <v>0</v>
      </c>
      <c r="N42" s="39">
        <f>-AVERAGE(N38,N41)*'Finansēšanas pieņēmumi'!$D$12</f>
        <v>0</v>
      </c>
      <c r="O42" s="39">
        <f>-AVERAGE(O38,O41)*'Finansēšanas pieņēmumi'!$D$12</f>
        <v>0</v>
      </c>
      <c r="P42" s="39">
        <f>-AVERAGE(P38,P41)*'Finansēšanas pieņēmumi'!$D$12</f>
        <v>0</v>
      </c>
      <c r="Q42" s="39">
        <f>-AVERAGE(Q38,Q41)*'Finansēšanas pieņēmumi'!$D$12</f>
        <v>0</v>
      </c>
      <c r="R42" s="39">
        <f>-AVERAGE(R38,R41)*'Finansēšanas pieņēmumi'!$D$12</f>
        <v>0</v>
      </c>
      <c r="S42" s="39">
        <f>-AVERAGE(S38,S41)*'Finansēšanas pieņēmumi'!$D$12</f>
        <v>0</v>
      </c>
      <c r="T42" s="39">
        <f>-AVERAGE(T38,T41)*'Finansēšanas pieņēmumi'!$D$12</f>
        <v>0</v>
      </c>
      <c r="U42" s="39">
        <f>-AVERAGE(U38,U41)*'Finansēšanas pieņēmumi'!$D$12</f>
        <v>0</v>
      </c>
      <c r="V42" s="39">
        <f>-AVERAGE(V38,V41)*'Finansēšanas pieņēmumi'!$D$12</f>
        <v>0</v>
      </c>
      <c r="W42" s="39">
        <f>-AVERAGE(W38,W41)*'Finansēšanas pieņēmumi'!$D$12</f>
        <v>0</v>
      </c>
      <c r="X42" s="39">
        <f>-AVERAGE(X38,X41)*'Finansēšanas pieņēmumi'!$D$12</f>
        <v>0</v>
      </c>
      <c r="Y42" s="39">
        <f>-AVERAGE(Y38,Y41)*'Finansēšanas pieņēmumi'!$D$12</f>
        <v>0</v>
      </c>
      <c r="Z42" s="39">
        <f>-AVERAGE(Z38,Z41)*'Finansēšanas pieņēmumi'!$D$12</f>
        <v>0</v>
      </c>
      <c r="AA42" s="39">
        <f>-AVERAGE(AA38,AA41)*'Finansēšanas pieņēmumi'!$D$12</f>
        <v>0</v>
      </c>
      <c r="AB42" s="39">
        <f>-AVERAGE(AB38,AB41)*'Finansēšanas pieņēmumi'!$D$12</f>
        <v>0</v>
      </c>
      <c r="AC42" s="39">
        <f>-AVERAGE(AC38,AC41)*'Finansēšanas pieņēmumi'!$D$12</f>
        <v>0</v>
      </c>
      <c r="AD42" s="39">
        <f>-AVERAGE(AD38,AD41)*'Finansēšanas pieņēmumi'!$D$12</f>
        <v>0</v>
      </c>
      <c r="AE42" s="39">
        <f>-AVERAGE(AE38,AE41)*'Finansēšanas pieņēmumi'!$D$12</f>
        <v>0</v>
      </c>
      <c r="AF42" s="39">
        <f>-AVERAGE(AF38,AF41)*'Finansēšanas pieņēmumi'!$D$12</f>
        <v>0</v>
      </c>
      <c r="AG42" s="39">
        <f>-AVERAGE(AG38,AG41)*'Finansēšanas pieņēmumi'!$D$12</f>
        <v>0</v>
      </c>
      <c r="AH42" s="39">
        <f>-AVERAGE(AH38,AH41)*'Finansēšanas pieņēmumi'!$D$12</f>
        <v>0</v>
      </c>
      <c r="AI42" s="39"/>
      <c r="AJ42"/>
      <c r="AK42"/>
      <c r="AL42"/>
      <c r="AM42"/>
      <c r="AN42"/>
      <c r="AO42"/>
      <c r="AP42"/>
    </row>
    <row r="43" spans="1:42" s="254" customFormat="1" ht="19.95" customHeight="1" x14ac:dyDescent="0.25">
      <c r="A43" s="252"/>
      <c r="B43" s="156"/>
      <c r="C43" s="157"/>
      <c r="D43" s="57"/>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c r="AK43"/>
      <c r="AL43"/>
      <c r="AM43"/>
      <c r="AN43"/>
      <c r="AO43"/>
      <c r="AP43"/>
    </row>
    <row r="44" spans="1:42" x14ac:dyDescent="0.25">
      <c r="M44" s="39"/>
      <c r="N44" s="39"/>
      <c r="O44" s="39"/>
      <c r="P44" s="39"/>
      <c r="Q44" s="39"/>
      <c r="R44" s="39"/>
      <c r="S44" s="39"/>
      <c r="T44" s="39"/>
      <c r="U44" s="39"/>
      <c r="V44" s="39"/>
      <c r="W44" s="39"/>
      <c r="X44" s="39"/>
      <c r="Y44" s="39"/>
      <c r="Z44" s="39"/>
      <c r="AA44" s="39"/>
      <c r="AB44" s="39"/>
      <c r="AC44" s="39"/>
      <c r="AD44" s="39"/>
      <c r="AE44" s="39"/>
      <c r="AF44" s="39"/>
      <c r="AG44" s="39"/>
      <c r="AH44" s="39"/>
      <c r="AI44" s="39"/>
    </row>
    <row r="45" spans="1:42" ht="26.4" x14ac:dyDescent="0.25">
      <c r="B45" s="302" t="s">
        <v>292</v>
      </c>
      <c r="C45" s="157" t="s">
        <v>4</v>
      </c>
      <c r="E45" s="316">
        <f t="shared" ref="E45:AH45" si="5">E32-E42</f>
        <v>0</v>
      </c>
      <c r="F45" s="316">
        <f t="shared" si="5"/>
        <v>0</v>
      </c>
      <c r="G45" s="316">
        <f t="shared" si="5"/>
        <v>0</v>
      </c>
      <c r="H45" s="316">
        <f t="shared" si="5"/>
        <v>0</v>
      </c>
      <c r="I45" s="316">
        <f t="shared" si="5"/>
        <v>0</v>
      </c>
      <c r="J45" s="316">
        <f t="shared" si="5"/>
        <v>0</v>
      </c>
      <c r="K45" s="316">
        <f t="shared" si="5"/>
        <v>0</v>
      </c>
      <c r="L45" s="316">
        <f t="shared" si="5"/>
        <v>0</v>
      </c>
      <c r="M45" s="39">
        <f t="shared" si="5"/>
        <v>0</v>
      </c>
      <c r="N45" s="39">
        <f t="shared" si="5"/>
        <v>0</v>
      </c>
      <c r="O45" s="39">
        <f t="shared" si="5"/>
        <v>0</v>
      </c>
      <c r="P45" s="39">
        <f t="shared" si="5"/>
        <v>0</v>
      </c>
      <c r="Q45" s="39">
        <f t="shared" si="5"/>
        <v>0</v>
      </c>
      <c r="R45" s="39">
        <f t="shared" si="5"/>
        <v>0</v>
      </c>
      <c r="S45" s="39">
        <f t="shared" si="5"/>
        <v>0</v>
      </c>
      <c r="T45" s="39">
        <f t="shared" si="5"/>
        <v>0</v>
      </c>
      <c r="U45" s="39">
        <f t="shared" si="5"/>
        <v>0</v>
      </c>
      <c r="V45" s="39">
        <f t="shared" si="5"/>
        <v>0</v>
      </c>
      <c r="W45" s="39">
        <f t="shared" si="5"/>
        <v>0</v>
      </c>
      <c r="X45" s="39">
        <f t="shared" si="5"/>
        <v>0</v>
      </c>
      <c r="Y45" s="39">
        <f t="shared" si="5"/>
        <v>0</v>
      </c>
      <c r="Z45" s="39">
        <f t="shared" si="5"/>
        <v>0</v>
      </c>
      <c r="AA45" s="39">
        <f t="shared" si="5"/>
        <v>0</v>
      </c>
      <c r="AB45" s="39">
        <f t="shared" si="5"/>
        <v>0</v>
      </c>
      <c r="AC45" s="39">
        <f t="shared" si="5"/>
        <v>0</v>
      </c>
      <c r="AD45" s="39">
        <f t="shared" si="5"/>
        <v>0</v>
      </c>
      <c r="AE45" s="39">
        <f t="shared" si="5"/>
        <v>0</v>
      </c>
      <c r="AF45" s="39">
        <f t="shared" si="5"/>
        <v>0</v>
      </c>
      <c r="AG45" s="39">
        <f t="shared" si="5"/>
        <v>0</v>
      </c>
      <c r="AH45" s="39">
        <f t="shared" si="5"/>
        <v>0</v>
      </c>
      <c r="AI45" s="39"/>
    </row>
  </sheetData>
  <sheetProtection algorithmName="SHA-1" hashValue="hDTvIBbGBIpwtOlp0SXgr91Dj78=" saltValue="MnpJHrsDpuLFFTpVqdusAQ==" spinCount="100000"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2F0D1-4568-4476-8275-291DE344A166}">
  <sheetPr codeName="Sheet10"/>
  <dimension ref="A1:M39"/>
  <sheetViews>
    <sheetView showGridLines="0" zoomScaleNormal="100" workbookViewId="0">
      <selection activeCell="E31" sqref="E31"/>
    </sheetView>
  </sheetViews>
  <sheetFormatPr defaultColWidth="0" defaultRowHeight="13.8" zeroHeight="1" x14ac:dyDescent="0.25"/>
  <cols>
    <col min="1" max="1" width="7.19921875" customWidth="1"/>
    <col min="2" max="2" width="61.3984375" customWidth="1"/>
    <col min="3" max="3" width="13.19921875" customWidth="1"/>
    <col min="4" max="10" width="13.296875" customWidth="1"/>
    <col min="11" max="11" width="13.796875" customWidth="1"/>
    <col min="12" max="13" width="8.796875" customWidth="1"/>
    <col min="14" max="16384" width="8.796875" hidden="1"/>
  </cols>
  <sheetData>
    <row r="1" spans="1:12" ht="25.8" customHeight="1" x14ac:dyDescent="0.25">
      <c r="A1" s="338" t="s">
        <v>71</v>
      </c>
      <c r="B1" s="338"/>
    </row>
    <row r="2" spans="1:12" ht="25.8" customHeight="1" x14ac:dyDescent="0.25">
      <c r="A2" s="339" t="s">
        <v>191</v>
      </c>
      <c r="B2" s="339"/>
    </row>
    <row r="3" spans="1:12" ht="25.8" customHeight="1" x14ac:dyDescent="0.25">
      <c r="A3" s="340" t="s">
        <v>173</v>
      </c>
      <c r="B3" s="340"/>
    </row>
    <row r="4" spans="1:12" ht="22.8" customHeight="1" x14ac:dyDescent="0.25">
      <c r="A4" s="354" t="s">
        <v>252</v>
      </c>
      <c r="B4" s="354"/>
    </row>
    <row r="5" spans="1:12" x14ac:dyDescent="0.25"/>
    <row r="6" spans="1:12" x14ac:dyDescent="0.25">
      <c r="A6" s="292" t="s">
        <v>231</v>
      </c>
    </row>
    <row r="7" spans="1:12" ht="14.4" thickBot="1" x14ac:dyDescent="0.3">
      <c r="A7" s="292" t="s">
        <v>232</v>
      </c>
      <c r="C7" s="285"/>
    </row>
    <row r="8" spans="1:12" ht="52.2" customHeight="1" thickBot="1" x14ac:dyDescent="0.3">
      <c r="B8" s="286" t="s">
        <v>253</v>
      </c>
      <c r="C8" s="291" t="s">
        <v>231</v>
      </c>
      <c r="D8" s="355" t="s">
        <v>260</v>
      </c>
      <c r="E8" s="356"/>
      <c r="F8" s="356"/>
      <c r="G8" s="356"/>
      <c r="H8" s="356"/>
      <c r="I8" s="356"/>
      <c r="J8" s="356"/>
      <c r="K8" s="356"/>
    </row>
    <row r="9" spans="1:12" ht="17.399999999999999" x14ac:dyDescent="0.25">
      <c r="B9" s="283"/>
    </row>
    <row r="10" spans="1:12" x14ac:dyDescent="0.25"/>
    <row r="11" spans="1:12" x14ac:dyDescent="0.25"/>
    <row r="12" spans="1:12" ht="17.399999999999999" x14ac:dyDescent="0.3">
      <c r="B12" s="181" t="s">
        <v>239</v>
      </c>
    </row>
    <row r="13" spans="1:12" x14ac:dyDescent="0.25"/>
    <row r="14" spans="1:12" x14ac:dyDescent="0.25">
      <c r="B14" s="152"/>
      <c r="C14" s="204"/>
      <c r="D14" s="204"/>
      <c r="E14" s="152"/>
      <c r="F14" s="204"/>
      <c r="G14" s="204"/>
      <c r="H14" s="152"/>
      <c r="I14" s="204"/>
      <c r="J14" s="204"/>
      <c r="K14" s="152"/>
    </row>
    <row r="15" spans="1:12" ht="27" customHeight="1" x14ac:dyDescent="0.25">
      <c r="B15" s="278" t="s">
        <v>79</v>
      </c>
      <c r="C15" s="128" t="e">
        <f>'Naudas plūsma'!C35</f>
        <v>#VALUE!</v>
      </c>
      <c r="D15" s="278"/>
      <c r="E15" s="278"/>
      <c r="F15" s="278"/>
      <c r="G15" s="278"/>
      <c r="H15" s="278"/>
      <c r="I15" s="278"/>
      <c r="J15" s="278"/>
      <c r="K15" s="278"/>
    </row>
    <row r="16" spans="1:12" ht="30" customHeight="1" x14ac:dyDescent="0.25">
      <c r="B16" s="278" t="s">
        <v>80</v>
      </c>
      <c r="C16" s="128">
        <f>'Naudas plūsma'!C36</f>
        <v>9.7000000000000003E-2</v>
      </c>
      <c r="D16" s="278"/>
      <c r="E16" s="278"/>
      <c r="F16" s="278"/>
      <c r="G16" s="278"/>
      <c r="H16" s="278"/>
      <c r="I16" s="278"/>
      <c r="J16" s="278"/>
      <c r="K16" s="278"/>
      <c r="L16" s="156"/>
    </row>
    <row r="17" spans="1:11" ht="39.6" customHeight="1" x14ac:dyDescent="0.25">
      <c r="B17" s="278" t="s">
        <v>254</v>
      </c>
      <c r="C17" s="128" t="e">
        <f>C16-C15</f>
        <v>#VALUE!</v>
      </c>
      <c r="D17" s="353" t="s">
        <v>243</v>
      </c>
      <c r="E17" s="353"/>
      <c r="F17" s="353"/>
      <c r="G17" s="353"/>
      <c r="H17" s="353"/>
      <c r="I17" s="353"/>
      <c r="J17" s="353"/>
      <c r="K17" s="353"/>
    </row>
    <row r="18" spans="1:11" ht="49.8" customHeight="1" x14ac:dyDescent="0.25">
      <c r="B18" s="278" t="s">
        <v>242</v>
      </c>
      <c r="C18" s="290"/>
      <c r="D18" s="353" t="s">
        <v>265</v>
      </c>
      <c r="E18" s="353"/>
      <c r="F18" s="353"/>
      <c r="G18" s="353"/>
      <c r="H18" s="353"/>
      <c r="I18" s="353"/>
      <c r="J18" s="353"/>
      <c r="K18" s="353"/>
    </row>
    <row r="19" spans="1:11" ht="14.4" customHeight="1" x14ac:dyDescent="0.25">
      <c r="B19" s="278"/>
      <c r="C19" s="284"/>
      <c r="D19" s="278"/>
      <c r="E19" s="278"/>
      <c r="F19" s="278"/>
      <c r="G19" s="278"/>
      <c r="H19" s="278"/>
      <c r="I19" s="278"/>
      <c r="J19" s="278"/>
      <c r="K19" s="278"/>
    </row>
    <row r="20" spans="1:11" x14ac:dyDescent="0.25">
      <c r="B20" s="278"/>
      <c r="C20" s="284"/>
      <c r="D20" s="278"/>
    </row>
    <row r="21" spans="1:11" ht="31.8" customHeight="1" x14ac:dyDescent="0.25">
      <c r="B21" s="278" t="s">
        <v>246</v>
      </c>
      <c r="C21" s="128" t="e">
        <f>C19/'Pamatkapitāla ieguldījumi'!D17</f>
        <v>#DIV/0!</v>
      </c>
    </row>
    <row r="22" spans="1:11" ht="31.2" customHeight="1" x14ac:dyDescent="0.25">
      <c r="B22" s="278" t="s">
        <v>247</v>
      </c>
      <c r="C22" s="128" t="e">
        <f>C18/'Finansēšanas pieņēmumi'!D52</f>
        <v>#DIV/0!</v>
      </c>
    </row>
    <row r="23" spans="1:11" x14ac:dyDescent="0.25">
      <c r="C23" s="128"/>
      <c r="D23" s="278"/>
    </row>
    <row r="24" spans="1:11" ht="31.8" customHeight="1" x14ac:dyDescent="0.25">
      <c r="B24" s="278" t="s">
        <v>248</v>
      </c>
      <c r="C24" s="128" t="e">
        <f>K33/'Pamatkapitāla ieguldījumi'!D17</f>
        <v>#DIV/0!</v>
      </c>
      <c r="D24" s="278"/>
      <c r="E24" s="278"/>
      <c r="F24" s="278"/>
      <c r="G24" s="278"/>
      <c r="H24" s="278"/>
      <c r="I24" s="278"/>
      <c r="J24" s="278"/>
      <c r="K24" s="278"/>
    </row>
    <row r="25" spans="1:11" ht="31.8" customHeight="1" x14ac:dyDescent="0.25">
      <c r="B25" s="278" t="s">
        <v>258</v>
      </c>
      <c r="C25" s="128" t="e">
        <f>K33/('Finansēšanas pieņēmumi'!D52+K33)</f>
        <v>#DIV/0!</v>
      </c>
      <c r="D25" s="278"/>
      <c r="E25" s="278"/>
      <c r="F25" s="278"/>
      <c r="G25" s="278"/>
      <c r="H25" s="278"/>
      <c r="I25" s="278"/>
      <c r="J25" s="278"/>
      <c r="K25" s="278"/>
    </row>
    <row r="26" spans="1:11" ht="16.8" customHeight="1" x14ac:dyDescent="0.25">
      <c r="B26" s="278"/>
      <c r="C26" s="278"/>
      <c r="D26" s="278"/>
      <c r="E26" s="278"/>
      <c r="F26" s="278"/>
      <c r="G26" s="278"/>
      <c r="H26" s="278"/>
      <c r="I26" s="278"/>
      <c r="J26" s="278"/>
      <c r="K26" s="278"/>
    </row>
    <row r="27" spans="1:11" x14ac:dyDescent="0.25">
      <c r="B27" s="278"/>
    </row>
    <row r="28" spans="1:11" x14ac:dyDescent="0.25"/>
    <row r="29" spans="1:11" x14ac:dyDescent="0.25"/>
    <row r="30" spans="1:11" ht="18.600000000000001" customHeight="1" x14ac:dyDescent="0.25">
      <c r="B30" s="152" t="s">
        <v>244</v>
      </c>
      <c r="C30" s="152"/>
      <c r="D30" s="152">
        <v>1</v>
      </c>
      <c r="E30" s="152">
        <v>2</v>
      </c>
      <c r="F30" s="152">
        <v>3</v>
      </c>
      <c r="G30" s="152">
        <v>4</v>
      </c>
      <c r="H30" s="152">
        <v>5</v>
      </c>
      <c r="I30" s="152">
        <v>6</v>
      </c>
      <c r="J30" s="152">
        <v>7</v>
      </c>
      <c r="K30" s="152">
        <v>8</v>
      </c>
    </row>
    <row r="31" spans="1:11" ht="21.6" customHeight="1" x14ac:dyDescent="0.25">
      <c r="A31" s="37" t="str">
        <f>IF(K33&gt;C18,"Kļūda"," ")</f>
        <v xml:space="preserve"> </v>
      </c>
      <c r="B31" s="278" t="s">
        <v>245</v>
      </c>
      <c r="C31" s="257" t="s">
        <v>4</v>
      </c>
      <c r="D31" s="295">
        <f>$C$18*'Pamatkapitāla ieguldījumi'!F36</f>
        <v>0</v>
      </c>
      <c r="E31" s="295">
        <f>$C$18*'Pamatkapitāla ieguldījumi'!G36</f>
        <v>0</v>
      </c>
      <c r="F31" s="295">
        <f>$C$18*'Pamatkapitāla ieguldījumi'!H36</f>
        <v>0</v>
      </c>
      <c r="G31" s="295">
        <f>$C$18*'Pamatkapitāla ieguldījumi'!I36</f>
        <v>0</v>
      </c>
      <c r="H31" s="295">
        <f>$C$18*'Pamatkapitāla ieguldījumi'!J36</f>
        <v>0</v>
      </c>
      <c r="I31" s="295">
        <f>$C$18*'Pamatkapitāla ieguldījumi'!K36</f>
        <v>0</v>
      </c>
      <c r="J31" s="295">
        <f>$C$18*'Pamatkapitāla ieguldījumi'!L36</f>
        <v>0</v>
      </c>
      <c r="K31" s="295">
        <f>$C$18*'Pamatkapitāla ieguldījumi'!M36</f>
        <v>0</v>
      </c>
    </row>
    <row r="32" spans="1:11" x14ac:dyDescent="0.25"/>
    <row r="33" spans="2:11" x14ac:dyDescent="0.25">
      <c r="B33" s="214" t="s">
        <v>21</v>
      </c>
      <c r="C33" s="280" t="s">
        <v>4</v>
      </c>
      <c r="D33" s="121"/>
      <c r="E33" s="214"/>
      <c r="F33" s="215"/>
      <c r="G33" s="121"/>
      <c r="H33" s="214"/>
      <c r="I33" s="215"/>
      <c r="J33" s="121"/>
      <c r="K33" s="287">
        <f>SUM(D31:K31)</f>
        <v>0</v>
      </c>
    </row>
    <row r="34" spans="2:11" x14ac:dyDescent="0.25"/>
    <row r="35" spans="2:11" x14ac:dyDescent="0.25"/>
    <row r="36" spans="2:11" x14ac:dyDescent="0.25"/>
    <row r="37" spans="2:11" x14ac:dyDescent="0.25"/>
    <row r="38" spans="2:11" x14ac:dyDescent="0.25"/>
    <row r="39" spans="2:11" x14ac:dyDescent="0.25"/>
  </sheetData>
  <sheetProtection algorithmName="SHA-1" hashValue="IR23QWP37lT79zkpePXIi5OkVWs=" saltValue="3J/5TJK/03exx9Vpn00scw==" spinCount="100000" sheet="1" objects="1" scenarios="1"/>
  <mergeCells count="7">
    <mergeCell ref="D17:K17"/>
    <mergeCell ref="D18:K18"/>
    <mergeCell ref="A1:B1"/>
    <mergeCell ref="A2:B2"/>
    <mergeCell ref="A3:B3"/>
    <mergeCell ref="A4:B4"/>
    <mergeCell ref="D8:K8"/>
  </mergeCells>
  <conditionalFormatting sqref="A31">
    <cfRule type="containsText" dxfId="9" priority="20" operator="containsText" text="Kļūda">
      <formula>NOT(ISERROR(SEARCH("Kļūda",A31)))</formula>
    </cfRule>
  </conditionalFormatting>
  <conditionalFormatting sqref="B15:B18">
    <cfRule type="expression" dxfId="8" priority="6">
      <formula>$C$6="Nē"</formula>
    </cfRule>
  </conditionalFormatting>
  <conditionalFormatting sqref="B21:B25">
    <cfRule type="expression" dxfId="7" priority="4">
      <formula>$C$6="Nē"</formula>
    </cfRule>
  </conditionalFormatting>
  <conditionalFormatting sqref="B12:M38">
    <cfRule type="expression" dxfId="6" priority="3">
      <formula>$C$8="Nē"</formula>
    </cfRule>
  </conditionalFormatting>
  <conditionalFormatting sqref="C19:C20 C26">
    <cfRule type="cellIs" dxfId="5" priority="12" operator="lessThan">
      <formula>0</formula>
    </cfRule>
  </conditionalFormatting>
  <conditionalFormatting sqref="K33">
    <cfRule type="expression" dxfId="0" priority="1">
      <formula>$C$8="Nē"</formula>
    </cfRule>
  </conditionalFormatting>
  <dataValidations count="1">
    <dataValidation type="list" allowBlank="1" showInputMessage="1" showErrorMessage="1" sqref="C8" xr:uid="{A16CAABB-E52C-4CD5-B67A-A5166CF54320}">
      <formula1>$A$6:$A$7</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3" id="{624188C9-606B-42C5-A94D-841C0E083EBC}">
            <xm:f>$D$51&gt;49%*SUM(Finansējums!$E$14:$E$18)</xm:f>
            <x14:dxf>
              <fill>
                <patternFill>
                  <bgColor theme="9" tint="0.59996337778862885"/>
                </patternFill>
              </fill>
            </x14:dxf>
          </x14:cfRule>
          <xm:sqref>C19:C20 C26</xm:sqref>
        </x14:conditionalFormatting>
        <x14:conditionalFormatting xmlns:xm="http://schemas.microsoft.com/office/excel/2006/main">
          <x14:cfRule type="expression" priority="16" id="{B11FCB2A-E333-4DE3-A273-404929FAFEC5}">
            <xm:f>AND('Pamata pieņēmumi'!$D$28&lt;='Pamata pieņēmumi'!$D$27,$D$52&gt;30%)</xm:f>
            <x14:dxf>
              <font>
                <color rgb="FFFF0000"/>
              </font>
              <fill>
                <patternFill>
                  <bgColor theme="9" tint="0.59996337778862885"/>
                </patternFill>
              </fill>
            </x14:dxf>
          </x14:cfRule>
          <x14:cfRule type="expression" priority="17" id="{1F305ED0-889E-4F0E-A4D6-9A638E570CC0}">
            <xm:f>AND('Pamata pieņēmumi'!$D$28&gt;'Pamata pieņēmumi'!$D$27,$D$52&gt;25%)</xm:f>
            <x14:dxf>
              <font>
                <color rgb="FFFF0000"/>
              </font>
              <fill>
                <patternFill>
                  <bgColor theme="9" tint="0.59996337778862885"/>
                </patternFill>
              </fill>
            </x14:dxf>
          </x14:cfRule>
          <xm:sqref>C19:C20</xm:sqref>
        </x14:conditionalFormatting>
        <x14:conditionalFormatting xmlns:xm="http://schemas.microsoft.com/office/excel/2006/main">
          <x14:cfRule type="expression" priority="2" id="{49F35DE4-4665-47E3-99CB-CAFF0DF9E106}">
            <xm:f>$K$33&gt;'Pamatkapitāla ieguldījumi'!$D$32</xm:f>
            <x14:dxf>
              <fill>
                <patternFill>
                  <bgColor theme="9" tint="0.59996337778862885"/>
                </patternFill>
              </fill>
            </x14:dxf>
          </x14:cfRule>
          <xm:sqref>D31:K31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D6F1F6"/>
  </sheetPr>
  <dimension ref="A1:BA102"/>
  <sheetViews>
    <sheetView showGridLines="0" zoomScale="110" zoomScaleNormal="110" workbookViewId="0">
      <pane ySplit="7" topLeftCell="A8" activePane="bottomLeft" state="frozen"/>
      <selection activeCell="D16" sqref="D16"/>
      <selection pane="bottomLeft" activeCell="D22" sqref="D22"/>
    </sheetView>
  </sheetViews>
  <sheetFormatPr defaultColWidth="0" defaultRowHeight="13.2" zeroHeight="1" x14ac:dyDescent="0.25"/>
  <cols>
    <col min="1" max="1" width="14" style="37" customWidth="1"/>
    <col min="2" max="2" width="61" style="37" customWidth="1"/>
    <col min="3" max="3" width="14.5" style="37" customWidth="1"/>
    <col min="4" max="4" width="14.69921875" style="6" customWidth="1"/>
    <col min="5" max="5" width="2.5" style="6" customWidth="1"/>
    <col min="6" max="6" width="117.59765625" style="37" customWidth="1"/>
    <col min="7" max="7" width="31.09765625" style="6" hidden="1" customWidth="1"/>
    <col min="8" max="8" width="31.19921875" style="6" hidden="1" customWidth="1"/>
    <col min="9" max="9" width="31.09765625" style="6" hidden="1" customWidth="1"/>
    <col min="10" max="53" width="0" style="6" hidden="1" customWidth="1"/>
    <col min="54" max="16384" width="8.69921875" style="6" hidden="1"/>
  </cols>
  <sheetData>
    <row r="1" spans="1:28" ht="25.95" customHeight="1" x14ac:dyDescent="0.25">
      <c r="A1" s="338" t="s">
        <v>71</v>
      </c>
      <c r="B1" s="338"/>
    </row>
    <row r="2" spans="1:28" ht="24.6" x14ac:dyDescent="0.4">
      <c r="A2" s="339" t="s">
        <v>191</v>
      </c>
      <c r="B2" s="339"/>
      <c r="D2" s="73"/>
      <c r="H2" s="7"/>
      <c r="I2" s="7"/>
      <c r="J2" s="7"/>
      <c r="K2" s="7"/>
      <c r="L2" s="7"/>
      <c r="M2" s="7"/>
      <c r="N2" s="7"/>
    </row>
    <row r="3" spans="1:28" ht="25.2" customHeight="1" x14ac:dyDescent="0.25">
      <c r="A3" s="340" t="s">
        <v>173</v>
      </c>
      <c r="B3" s="340"/>
      <c r="H3" s="7"/>
      <c r="I3" s="7"/>
      <c r="J3" s="7"/>
      <c r="K3" s="7"/>
      <c r="L3" s="7"/>
      <c r="M3" s="7"/>
      <c r="N3" s="7"/>
    </row>
    <row r="4" spans="1:28" ht="12.45" customHeight="1" x14ac:dyDescent="0.25">
      <c r="H4" s="7"/>
      <c r="I4" s="7"/>
      <c r="J4" s="7"/>
      <c r="K4" s="7"/>
      <c r="L4" s="7"/>
      <c r="M4" s="7"/>
      <c r="N4" s="7"/>
    </row>
    <row r="5" spans="1:28" ht="19.95" customHeight="1" x14ac:dyDescent="0.3">
      <c r="B5" s="148" t="s">
        <v>190</v>
      </c>
      <c r="H5" s="7"/>
      <c r="I5" s="7"/>
      <c r="J5" s="7"/>
      <c r="K5" s="7"/>
      <c r="L5" s="7"/>
      <c r="M5" s="7"/>
      <c r="N5" s="7"/>
    </row>
    <row r="6" spans="1:28" ht="12.45" customHeight="1" x14ac:dyDescent="0.25">
      <c r="H6" s="7"/>
      <c r="I6" s="7"/>
      <c r="J6" s="7"/>
      <c r="K6" s="7"/>
      <c r="L6" s="7"/>
      <c r="M6" s="7"/>
      <c r="N6" s="7"/>
    </row>
    <row r="7" spans="1:28" s="106" customFormat="1" ht="28.95" customHeight="1" thickBot="1" x14ac:dyDescent="0.3">
      <c r="A7" s="149" t="s">
        <v>183</v>
      </c>
      <c r="B7" s="150"/>
      <c r="C7" s="151" t="s">
        <v>59</v>
      </c>
      <c r="D7" s="109" t="s">
        <v>141</v>
      </c>
      <c r="E7" s="109"/>
      <c r="F7" s="258" t="s">
        <v>66</v>
      </c>
      <c r="G7" s="105"/>
      <c r="H7" s="105"/>
      <c r="I7" s="105"/>
      <c r="J7" s="105"/>
      <c r="K7" s="105"/>
      <c r="L7" s="105"/>
      <c r="M7" s="105"/>
      <c r="N7" s="105"/>
      <c r="O7" s="105"/>
      <c r="S7" s="107"/>
    </row>
    <row r="8" spans="1:28" ht="18" customHeight="1" x14ac:dyDescent="0.25">
      <c r="A8" s="152"/>
      <c r="B8" s="152" t="s">
        <v>189</v>
      </c>
      <c r="C8" s="152"/>
      <c r="D8" s="85"/>
      <c r="E8" s="10"/>
      <c r="F8" s="259"/>
      <c r="G8" s="11"/>
      <c r="H8" s="11"/>
      <c r="I8" s="11"/>
      <c r="J8" s="11"/>
      <c r="K8" s="11"/>
      <c r="L8" s="11"/>
      <c r="M8" s="11"/>
      <c r="N8" s="11"/>
      <c r="O8" s="11"/>
      <c r="P8" s="12"/>
      <c r="Q8" s="12"/>
      <c r="R8" s="12"/>
      <c r="S8" s="12"/>
      <c r="T8" s="12"/>
      <c r="U8" s="12"/>
      <c r="V8" s="12"/>
      <c r="W8" s="12"/>
      <c r="X8" s="12"/>
      <c r="Y8" s="12"/>
      <c r="Z8" s="12"/>
      <c r="AA8" s="12"/>
      <c r="AB8" s="12"/>
    </row>
    <row r="9" spans="1:28" ht="28.05" customHeight="1" x14ac:dyDescent="0.25">
      <c r="A9" s="72" t="str">
        <f t="shared" ref="A9:A19" si="0">IF(ISBLANK(D9), "Aizpildāms lauks"," ")</f>
        <v xml:space="preserve"> </v>
      </c>
      <c r="B9" s="161" t="s">
        <v>164</v>
      </c>
      <c r="C9" s="157" t="s">
        <v>2</v>
      </c>
      <c r="D9" s="141">
        <v>0.02</v>
      </c>
      <c r="E9" s="13"/>
      <c r="F9" s="260" t="s">
        <v>195</v>
      </c>
      <c r="G9" s="14"/>
      <c r="H9" s="14"/>
      <c r="I9" s="14"/>
      <c r="J9" s="14"/>
      <c r="K9" s="14"/>
      <c r="L9" s="14"/>
      <c r="M9" s="14"/>
      <c r="N9" s="14"/>
      <c r="O9" s="14"/>
      <c r="P9" s="15"/>
      <c r="Q9" s="15"/>
      <c r="R9" s="15"/>
      <c r="S9" s="15"/>
    </row>
    <row r="10" spans="1:28" ht="28.05" customHeight="1" x14ac:dyDescent="0.25">
      <c r="A10" s="72" t="str">
        <f t="shared" si="0"/>
        <v xml:space="preserve"> </v>
      </c>
      <c r="B10" s="161" t="s">
        <v>215</v>
      </c>
      <c r="C10" s="157" t="s">
        <v>2</v>
      </c>
      <c r="D10" s="141">
        <v>0.21</v>
      </c>
      <c r="E10" s="13"/>
      <c r="F10" s="146" t="s">
        <v>130</v>
      </c>
      <c r="G10" s="17"/>
      <c r="H10" s="17"/>
      <c r="I10" s="17"/>
      <c r="J10" s="17"/>
      <c r="K10" s="17"/>
      <c r="L10" s="17"/>
      <c r="M10" s="17"/>
      <c r="N10" s="17"/>
      <c r="O10" s="17"/>
    </row>
    <row r="11" spans="1:28" ht="28.05" customHeight="1" x14ac:dyDescent="0.25">
      <c r="A11" s="72" t="str">
        <f t="shared" si="0"/>
        <v xml:space="preserve"> </v>
      </c>
      <c r="B11" s="53" t="s">
        <v>70</v>
      </c>
      <c r="C11" s="157" t="s">
        <v>2</v>
      </c>
      <c r="D11" s="141">
        <v>0.2</v>
      </c>
      <c r="E11" s="13"/>
      <c r="F11" s="146" t="s">
        <v>131</v>
      </c>
      <c r="G11" s="17"/>
      <c r="H11" s="17"/>
      <c r="I11" s="17"/>
      <c r="J11" s="17"/>
      <c r="K11" s="17"/>
      <c r="L11" s="17"/>
      <c r="M11" s="17"/>
      <c r="N11" s="17"/>
      <c r="O11" s="17"/>
      <c r="S11" s="9"/>
    </row>
    <row r="12" spans="1:28" ht="9.6" customHeight="1" x14ac:dyDescent="0.25">
      <c r="A12" s="72"/>
      <c r="B12" s="53"/>
      <c r="C12" s="157"/>
      <c r="D12" s="82"/>
      <c r="E12" s="13"/>
      <c r="F12" s="146"/>
      <c r="G12" s="17"/>
      <c r="H12" s="17"/>
      <c r="I12" s="17"/>
      <c r="J12" s="17"/>
      <c r="K12" s="17"/>
      <c r="L12" s="17"/>
      <c r="M12" s="17"/>
      <c r="N12" s="17"/>
      <c r="O12" s="17"/>
    </row>
    <row r="13" spans="1:28" ht="18" customHeight="1" x14ac:dyDescent="0.25">
      <c r="A13" s="152"/>
      <c r="B13" s="152" t="s">
        <v>190</v>
      </c>
      <c r="C13" s="153"/>
      <c r="D13" s="85"/>
      <c r="E13" s="13"/>
      <c r="F13" s="261"/>
      <c r="G13" s="11"/>
      <c r="H13" s="11"/>
      <c r="I13" s="11"/>
      <c r="J13" s="11"/>
      <c r="K13" s="11"/>
      <c r="L13" s="11"/>
      <c r="M13" s="11"/>
      <c r="N13" s="11"/>
      <c r="O13" s="11"/>
      <c r="P13" s="12"/>
      <c r="Q13" s="12"/>
      <c r="R13" s="12"/>
      <c r="S13" s="12"/>
      <c r="T13" s="12"/>
      <c r="U13" s="12"/>
      <c r="V13" s="12"/>
      <c r="W13" s="12"/>
      <c r="X13" s="12"/>
      <c r="Y13" s="12"/>
      <c r="Z13" s="12"/>
      <c r="AA13" s="12"/>
      <c r="AB13" s="12"/>
    </row>
    <row r="14" spans="1:28" ht="24" customHeight="1" x14ac:dyDescent="0.25">
      <c r="A14" s="72" t="str">
        <f>IF(ISBLANK(D14),"Aizpildāms lauks",IF(D14&lt;3,"Kļūda"," "))</f>
        <v>Aizpildāms lauks</v>
      </c>
      <c r="B14" s="161" t="s">
        <v>6</v>
      </c>
      <c r="C14" s="157" t="s">
        <v>77</v>
      </c>
      <c r="D14" s="79"/>
      <c r="E14" s="13"/>
      <c r="F14" s="146" t="s">
        <v>169</v>
      </c>
      <c r="G14" s="17"/>
      <c r="H14" s="17"/>
      <c r="I14" s="17"/>
      <c r="J14" s="17"/>
      <c r="K14" s="17"/>
      <c r="L14" s="17"/>
      <c r="M14" s="17"/>
      <c r="N14" s="17"/>
      <c r="O14" s="17"/>
      <c r="S14" s="9"/>
    </row>
    <row r="15" spans="1:28" ht="39.6" x14ac:dyDescent="0.25">
      <c r="A15" s="72" t="str">
        <f>IF(ISBLANK(D15),"Aizpildāms lauks",IF(D15&lt;3,"Kļūda"," "))</f>
        <v xml:space="preserve"> </v>
      </c>
      <c r="B15" s="156" t="s">
        <v>154</v>
      </c>
      <c r="C15" s="257" t="s">
        <v>156</v>
      </c>
      <c r="D15" s="135">
        <f>D16+D16*5%</f>
        <v>93562.35</v>
      </c>
      <c r="E15" s="13"/>
      <c r="F15" s="146" t="s">
        <v>223</v>
      </c>
      <c r="G15" s="17"/>
      <c r="H15" s="17"/>
      <c r="I15" s="17"/>
      <c r="J15" s="17"/>
      <c r="K15" s="17"/>
      <c r="L15" s="17"/>
      <c r="M15" s="17"/>
      <c r="N15" s="17"/>
      <c r="O15" s="17"/>
      <c r="S15" s="9"/>
    </row>
    <row r="16" spans="1:28" ht="39.6" x14ac:dyDescent="0.25">
      <c r="A16" s="72"/>
      <c r="B16" s="156" t="s">
        <v>218</v>
      </c>
      <c r="C16" s="257" t="s">
        <v>156</v>
      </c>
      <c r="D16" s="134">
        <v>89107</v>
      </c>
      <c r="E16" s="13"/>
      <c r="F16" s="262" t="s">
        <v>221</v>
      </c>
      <c r="G16" s="17"/>
      <c r="H16" s="17"/>
      <c r="I16" s="17"/>
      <c r="J16" s="17"/>
      <c r="K16" s="17"/>
      <c r="L16" s="17"/>
      <c r="M16" s="17"/>
      <c r="N16" s="17"/>
      <c r="O16" s="17"/>
      <c r="S16" s="9"/>
    </row>
    <row r="17" spans="1:19" ht="26.4" x14ac:dyDescent="0.25">
      <c r="A17" s="72" t="str">
        <f>IF(ISBLANK(D17),"Aizpildāms lauks", IF(D17&gt;0," "," "))</f>
        <v>Aizpildāms lauks</v>
      </c>
      <c r="B17" s="161" t="s">
        <v>155</v>
      </c>
      <c r="C17" s="157" t="s">
        <v>3</v>
      </c>
      <c r="D17" s="79"/>
      <c r="E17" s="13"/>
      <c r="F17" s="146" t="s">
        <v>177</v>
      </c>
      <c r="G17" s="17"/>
      <c r="H17" s="17"/>
      <c r="I17" s="17"/>
      <c r="J17" s="17"/>
      <c r="K17" s="17"/>
      <c r="L17" s="17"/>
      <c r="M17" s="17"/>
      <c r="N17" s="17"/>
      <c r="O17" s="17"/>
      <c r="S17" s="9"/>
    </row>
    <row r="18" spans="1:19" ht="30" customHeight="1" x14ac:dyDescent="0.25">
      <c r="A18" s="72"/>
      <c r="B18" s="161" t="s">
        <v>201</v>
      </c>
      <c r="C18" s="157" t="s">
        <v>2</v>
      </c>
      <c r="D18" s="312"/>
      <c r="E18" s="13"/>
      <c r="F18" s="146" t="s">
        <v>222</v>
      </c>
      <c r="G18" s="17"/>
      <c r="H18" s="17"/>
      <c r="I18" s="17"/>
      <c r="J18" s="17"/>
      <c r="K18" s="17"/>
      <c r="L18" s="17"/>
      <c r="M18" s="17"/>
      <c r="N18" s="17"/>
      <c r="O18" s="17"/>
      <c r="S18" s="9"/>
    </row>
    <row r="19" spans="1:19" ht="32.4" customHeight="1" x14ac:dyDescent="0.25">
      <c r="A19" s="72" t="str">
        <f t="shared" si="0"/>
        <v xml:space="preserve"> </v>
      </c>
      <c r="B19" s="161" t="s">
        <v>165</v>
      </c>
      <c r="C19" s="157" t="s">
        <v>3</v>
      </c>
      <c r="D19" s="142" t="e">
        <f>1/D18*D14*D17</f>
        <v>#DIV/0!</v>
      </c>
      <c r="E19" s="13"/>
      <c r="F19" s="146"/>
      <c r="G19" s="17"/>
      <c r="H19" s="17"/>
      <c r="I19" s="17"/>
      <c r="J19" s="17"/>
      <c r="K19" s="17"/>
      <c r="L19" s="17"/>
      <c r="M19" s="17"/>
      <c r="N19" s="17"/>
      <c r="O19" s="17"/>
      <c r="S19" s="9"/>
    </row>
    <row r="20" spans="1:19" ht="9.6" customHeight="1" x14ac:dyDescent="0.25">
      <c r="A20" s="72"/>
      <c r="B20" s="161"/>
      <c r="C20" s="157"/>
      <c r="D20" s="83"/>
      <c r="E20" s="13"/>
      <c r="F20" s="146"/>
      <c r="G20" s="17"/>
      <c r="H20" s="17"/>
      <c r="I20" s="17"/>
      <c r="J20" s="17"/>
      <c r="K20" s="17"/>
      <c r="L20" s="17"/>
      <c r="M20" s="17"/>
      <c r="N20" s="17"/>
      <c r="O20" s="17"/>
    </row>
    <row r="21" spans="1:19" ht="18" customHeight="1" x14ac:dyDescent="0.25">
      <c r="A21" s="152"/>
      <c r="B21" s="152" t="s">
        <v>193</v>
      </c>
      <c r="C21" s="152"/>
      <c r="D21" s="85"/>
      <c r="E21" s="13"/>
      <c r="F21" s="146"/>
      <c r="G21" s="17"/>
      <c r="H21" s="17"/>
      <c r="I21" s="17"/>
      <c r="J21" s="17"/>
      <c r="K21" s="17"/>
      <c r="L21" s="17"/>
      <c r="M21" s="17"/>
      <c r="N21" s="17"/>
      <c r="O21" s="17"/>
    </row>
    <row r="22" spans="1:19" ht="27" customHeight="1" x14ac:dyDescent="0.25">
      <c r="A22" s="72" t="str">
        <f>IF(ISBLANK(D22),"Aizpildāms lauks",IF(D22&gt;96,"Kļūda"," "))</f>
        <v>Aizpildāms lauks</v>
      </c>
      <c r="B22" s="156" t="s">
        <v>301</v>
      </c>
      <c r="C22" s="157" t="s">
        <v>86</v>
      </c>
      <c r="D22" s="74"/>
      <c r="E22" s="13"/>
      <c r="F22" s="263" t="s">
        <v>202</v>
      </c>
      <c r="G22" s="17"/>
      <c r="H22" s="17"/>
      <c r="I22" s="17"/>
      <c r="J22" s="17"/>
      <c r="K22" s="17"/>
      <c r="L22" s="17"/>
      <c r="M22" s="17"/>
      <c r="N22" s="17"/>
      <c r="O22" s="17"/>
    </row>
    <row r="23" spans="1:19" ht="27.6" customHeight="1" x14ac:dyDescent="0.25">
      <c r="A23" s="72" t="str">
        <f t="shared" ref="A23" si="1">IF(ISBLANK(D23), "Aizpildāms lauks"," ")</f>
        <v xml:space="preserve"> </v>
      </c>
      <c r="B23" s="161" t="s">
        <v>302</v>
      </c>
      <c r="C23" s="157" t="s">
        <v>9</v>
      </c>
      <c r="D23" s="119">
        <f>D22/D25</f>
        <v>0</v>
      </c>
      <c r="E23" s="13"/>
      <c r="F23" s="263" t="s">
        <v>303</v>
      </c>
      <c r="G23" s="17"/>
      <c r="H23" s="17"/>
      <c r="I23" s="17"/>
      <c r="J23" s="17"/>
      <c r="K23" s="17"/>
      <c r="L23" s="17"/>
      <c r="M23" s="17"/>
      <c r="N23" s="17"/>
      <c r="O23" s="17"/>
    </row>
    <row r="24" spans="1:19" ht="24" customHeight="1" x14ac:dyDescent="0.25">
      <c r="A24" s="161"/>
      <c r="B24" s="161" t="s">
        <v>16</v>
      </c>
      <c r="C24" s="157" t="s">
        <v>84</v>
      </c>
      <c r="D24" s="120" t="e">
        <f>100%/D22</f>
        <v>#DIV/0!</v>
      </c>
      <c r="E24" s="13"/>
      <c r="F24" s="263" t="s">
        <v>134</v>
      </c>
      <c r="G24" s="17"/>
      <c r="H24" s="17"/>
      <c r="I24" s="17"/>
      <c r="J24" s="17"/>
      <c r="K24" s="17"/>
      <c r="L24" s="17"/>
      <c r="M24" s="17"/>
      <c r="N24" s="17"/>
      <c r="O24" s="17"/>
    </row>
    <row r="25" spans="1:19" ht="24" customHeight="1" x14ac:dyDescent="0.25">
      <c r="A25" s="72" t="str">
        <f>IF(ISBLANK(D25),"Aizpildāms lauks",IF(D25=12," ","Kļūda"))</f>
        <v xml:space="preserve"> </v>
      </c>
      <c r="B25" s="161" t="s">
        <v>192</v>
      </c>
      <c r="C25" s="157" t="s">
        <v>86</v>
      </c>
      <c r="D25" s="125">
        <v>12</v>
      </c>
      <c r="E25" s="13"/>
      <c r="F25" s="146" t="s">
        <v>208</v>
      </c>
      <c r="G25" s="17"/>
      <c r="H25" s="17"/>
      <c r="I25" s="17"/>
      <c r="J25" s="17"/>
      <c r="K25" s="17"/>
      <c r="L25" s="17"/>
      <c r="M25" s="17"/>
      <c r="N25" s="17"/>
      <c r="O25" s="17"/>
      <c r="S25" s="9"/>
    </row>
    <row r="26" spans="1:19" ht="12" customHeight="1" x14ac:dyDescent="0.25">
      <c r="A26" s="72"/>
      <c r="B26" s="161"/>
      <c r="C26" s="157"/>
      <c r="D26" s="44"/>
      <c r="E26" s="80"/>
      <c r="F26" s="146"/>
      <c r="G26" s="17"/>
      <c r="H26" s="17"/>
      <c r="I26" s="17"/>
      <c r="J26" s="17"/>
      <c r="K26" s="17"/>
      <c r="L26" s="17"/>
      <c r="M26" s="17"/>
      <c r="N26" s="17"/>
      <c r="O26" s="17"/>
    </row>
    <row r="27" spans="1:19" ht="39.6" x14ac:dyDescent="0.25">
      <c r="B27" s="147" t="s">
        <v>324</v>
      </c>
      <c r="C27" s="44"/>
      <c r="D27" s="126">
        <v>46265</v>
      </c>
      <c r="F27" s="146" t="s">
        <v>325</v>
      </c>
    </row>
    <row r="28" spans="1:19" ht="16.95" customHeight="1" x14ac:dyDescent="0.25">
      <c r="A28" s="72" t="str">
        <f t="shared" ref="A28" si="2">IF(ISBLANK(D28), "Aizpildāms lauks"," ")</f>
        <v>Aizpildāms lauks</v>
      </c>
      <c r="B28" s="37" t="s">
        <v>143</v>
      </c>
      <c r="C28" s="44"/>
      <c r="D28" s="81"/>
      <c r="F28" s="264" t="s">
        <v>150</v>
      </c>
    </row>
    <row r="29" spans="1:19" x14ac:dyDescent="0.25">
      <c r="D29" s="18"/>
    </row>
    <row r="30" spans="1:19" s="8" customFormat="1" ht="25.95" customHeight="1" x14ac:dyDescent="0.25">
      <c r="A30" s="77" t="str">
        <f>IF(D30=9.7%, " ", "Kļūda")</f>
        <v xml:space="preserve"> </v>
      </c>
      <c r="B30" s="161" t="s">
        <v>34</v>
      </c>
      <c r="C30" s="257" t="s">
        <v>2</v>
      </c>
      <c r="D30" s="124">
        <v>9.7000000000000003E-2</v>
      </c>
      <c r="E30" s="13"/>
      <c r="F30" s="146" t="s">
        <v>212</v>
      </c>
      <c r="G30" s="17"/>
      <c r="H30" s="17"/>
      <c r="I30" s="17"/>
      <c r="J30" s="17"/>
      <c r="K30" s="17"/>
      <c r="L30" s="17"/>
      <c r="M30" s="17"/>
      <c r="N30" s="17"/>
      <c r="O30" s="17"/>
    </row>
    <row r="31" spans="1:19" x14ac:dyDescent="0.25"/>
    <row r="32" spans="1:19" ht="13.05" hidden="1" x14ac:dyDescent="0.3">
      <c r="F32" s="265"/>
    </row>
    <row r="33" x14ac:dyDescent="0.25"/>
    <row r="34" x14ac:dyDescent="0.25"/>
    <row r="35" x14ac:dyDescent="0.25"/>
    <row r="36" x14ac:dyDescent="0.25"/>
    <row r="37" x14ac:dyDescent="0.25"/>
    <row r="38" x14ac:dyDescent="0.25"/>
    <row r="39" x14ac:dyDescent="0.25"/>
    <row r="40" x14ac:dyDescent="0.25"/>
    <row r="41" x14ac:dyDescent="0.25"/>
    <row r="42" x14ac:dyDescent="0.25"/>
    <row r="48" x14ac:dyDescent="0.25"/>
    <row r="49" x14ac:dyDescent="0.25"/>
    <row r="50"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6" x14ac:dyDescent="0.25"/>
    <row r="97" x14ac:dyDescent="0.25"/>
    <row r="98" x14ac:dyDescent="0.25"/>
    <row r="99" x14ac:dyDescent="0.25"/>
    <row r="100" x14ac:dyDescent="0.25"/>
    <row r="101" x14ac:dyDescent="0.25"/>
    <row r="102" x14ac:dyDescent="0.25"/>
  </sheetData>
  <sheetProtection algorithmName="SHA-1" hashValue="PZUeWgZ5bku7RamoyhI9hXiOsk4=" saltValue="K47P+23HIAi3ZLn3GmKe6g==" spinCount="100000" sheet="1" objects="1" scenarios="1"/>
  <mergeCells count="3">
    <mergeCell ref="A1:B1"/>
    <mergeCell ref="A2:B2"/>
    <mergeCell ref="A3:B3"/>
  </mergeCells>
  <conditionalFormatting sqref="A9:A12">
    <cfRule type="containsText" dxfId="59" priority="15" operator="containsText" text="Kļūda">
      <formula>NOT(ISERROR(SEARCH("Kļūda",A9)))</formula>
    </cfRule>
  </conditionalFormatting>
  <conditionalFormatting sqref="A14:A20 A22:A57">
    <cfRule type="containsText" dxfId="58" priority="7" operator="containsText" text="Kļūda">
      <formula>NOT(ISERROR(SEARCH("Kļūda",A14)))</formula>
    </cfRule>
  </conditionalFormatting>
  <conditionalFormatting sqref="D2">
    <cfRule type="expression" dxfId="57" priority="21">
      <formula>"ERROR"</formula>
    </cfRule>
  </conditionalFormatting>
  <conditionalFormatting sqref="D14">
    <cfRule type="containsBlanks" dxfId="56" priority="5">
      <formula>LEN(TRIM(D14))=0</formula>
    </cfRule>
  </conditionalFormatting>
  <conditionalFormatting sqref="D14:D16">
    <cfRule type="cellIs" dxfId="55" priority="8" operator="lessThan">
      <formula>3</formula>
    </cfRule>
  </conditionalFormatting>
  <conditionalFormatting sqref="D16:D17">
    <cfRule type="containsBlanks" dxfId="54" priority="1">
      <formula>LEN(TRIM(D16))=0</formula>
    </cfRule>
  </conditionalFormatting>
  <conditionalFormatting sqref="D17">
    <cfRule type="cellIs" dxfId="53" priority="2" operator="lessThan">
      <formula>52.125</formula>
    </cfRule>
  </conditionalFormatting>
  <conditionalFormatting sqref="D22">
    <cfRule type="cellIs" dxfId="52" priority="12" operator="greaterThan">
      <formula>96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4665-3F29-48C6-B179-F5E451BFCB4E}">
  <sheetPr codeName="Sheet3">
    <tabColor rgb="FFD6F1F6"/>
  </sheetPr>
  <dimension ref="A1:BA94"/>
  <sheetViews>
    <sheetView showGridLines="0" zoomScaleNormal="100" workbookViewId="0">
      <pane ySplit="7" topLeftCell="A8" activePane="bottomLeft" state="frozen"/>
      <selection pane="bottomLeft" activeCell="C21" sqref="C21"/>
    </sheetView>
  </sheetViews>
  <sheetFormatPr defaultColWidth="0" defaultRowHeight="13.2" zeroHeight="1" x14ac:dyDescent="0.25"/>
  <cols>
    <col min="1" max="1" width="14" style="37" customWidth="1"/>
    <col min="2" max="2" width="57.296875" style="37" customWidth="1"/>
    <col min="3" max="3" width="14.5" style="37" customWidth="1"/>
    <col min="4" max="4" width="14.69921875" style="6" customWidth="1"/>
    <col min="5" max="5" width="2.5" style="6" customWidth="1"/>
    <col min="6" max="6" width="102.19921875" style="37" customWidth="1"/>
    <col min="7" max="7" width="31.09765625" style="6" hidden="1" customWidth="1"/>
    <col min="8" max="8" width="31.19921875" style="6" hidden="1" customWidth="1"/>
    <col min="9" max="9" width="31.09765625" style="6" hidden="1" customWidth="1"/>
    <col min="10" max="53" width="0" style="6" hidden="1" customWidth="1"/>
    <col min="54" max="16384" width="8.69921875" style="6" hidden="1"/>
  </cols>
  <sheetData>
    <row r="1" spans="1:19" ht="25.95" customHeight="1" x14ac:dyDescent="0.25">
      <c r="A1" s="338" t="s">
        <v>71</v>
      </c>
      <c r="B1" s="338"/>
    </row>
    <row r="2" spans="1:19" ht="24.6" x14ac:dyDescent="0.4">
      <c r="A2" s="339" t="s">
        <v>191</v>
      </c>
      <c r="B2" s="339"/>
      <c r="D2" s="73"/>
      <c r="H2" s="7"/>
      <c r="I2" s="7"/>
      <c r="J2" s="7"/>
      <c r="K2" s="7"/>
      <c r="L2" s="7"/>
      <c r="M2" s="7"/>
      <c r="N2" s="7"/>
    </row>
    <row r="3" spans="1:19" ht="25.2" customHeight="1" x14ac:dyDescent="0.25">
      <c r="A3" s="340" t="s">
        <v>173</v>
      </c>
      <c r="B3" s="340"/>
      <c r="H3" s="7"/>
      <c r="I3" s="7"/>
      <c r="J3" s="7"/>
      <c r="K3" s="7"/>
      <c r="L3" s="7"/>
      <c r="M3" s="7"/>
      <c r="N3" s="7"/>
    </row>
    <row r="4" spans="1:19" ht="12.45" customHeight="1" x14ac:dyDescent="0.25">
      <c r="H4" s="7"/>
      <c r="I4" s="7"/>
      <c r="J4" s="7"/>
      <c r="K4" s="7"/>
      <c r="L4" s="7"/>
      <c r="M4" s="7"/>
      <c r="N4" s="7"/>
    </row>
    <row r="5" spans="1:19" ht="19.95" customHeight="1" x14ac:dyDescent="0.3">
      <c r="B5" s="148" t="s">
        <v>200</v>
      </c>
      <c r="H5" s="7"/>
      <c r="I5" s="7"/>
      <c r="J5" s="7"/>
      <c r="K5" s="7"/>
      <c r="L5" s="7"/>
      <c r="M5" s="7"/>
      <c r="N5" s="7"/>
    </row>
    <row r="6" spans="1:19" ht="12.45" customHeight="1" x14ac:dyDescent="0.25">
      <c r="H6" s="7"/>
      <c r="I6" s="7"/>
      <c r="J6" s="7"/>
      <c r="K6" s="7"/>
      <c r="L6" s="7"/>
      <c r="M6" s="7"/>
      <c r="N6" s="7"/>
    </row>
    <row r="7" spans="1:19" ht="28.95" customHeight="1" thickBot="1" x14ac:dyDescent="0.3">
      <c r="A7" s="149" t="s">
        <v>183</v>
      </c>
      <c r="B7" s="150"/>
      <c r="C7" s="151" t="s">
        <v>59</v>
      </c>
      <c r="D7" s="109" t="s">
        <v>141</v>
      </c>
      <c r="E7" s="109"/>
      <c r="F7" s="258" t="s">
        <v>66</v>
      </c>
      <c r="G7" s="8"/>
      <c r="H7" s="8"/>
      <c r="I7" s="8"/>
      <c r="J7" s="8"/>
      <c r="K7" s="8"/>
      <c r="L7" s="8"/>
      <c r="M7" s="8"/>
      <c r="N7" s="8"/>
      <c r="O7" s="8"/>
      <c r="S7" s="9"/>
    </row>
    <row r="8" spans="1:19" ht="18" customHeight="1" x14ac:dyDescent="0.25">
      <c r="A8" s="152"/>
      <c r="B8" s="152" t="s">
        <v>188</v>
      </c>
      <c r="C8" s="152"/>
      <c r="D8" s="85"/>
      <c r="E8" s="13"/>
      <c r="F8" s="146"/>
      <c r="G8" s="17"/>
      <c r="H8" s="17"/>
      <c r="I8" s="17"/>
      <c r="J8" s="17"/>
      <c r="K8" s="17"/>
      <c r="L8" s="17"/>
      <c r="M8" s="17"/>
      <c r="N8" s="17"/>
      <c r="O8" s="17"/>
    </row>
    <row r="9" spans="1:19" ht="58.8" customHeight="1" x14ac:dyDescent="0.25">
      <c r="A9" s="77" t="str">
        <f>IF(ISBLANK(D9),"Aizpildāms lauks",IF(D9&gt;6.47,"Kļūda"," "))</f>
        <v>Aizpildāms lauks</v>
      </c>
      <c r="B9" s="156" t="s">
        <v>73</v>
      </c>
      <c r="C9" s="157" t="s">
        <v>5</v>
      </c>
      <c r="D9" s="74"/>
      <c r="E9" s="13"/>
      <c r="F9" s="146" t="s">
        <v>304</v>
      </c>
      <c r="G9" s="17"/>
      <c r="H9" s="17"/>
      <c r="I9" s="17"/>
      <c r="J9" s="17"/>
      <c r="K9" s="17"/>
      <c r="L9" s="17"/>
      <c r="M9" s="17"/>
      <c r="N9" s="17"/>
      <c r="O9" s="17"/>
    </row>
    <row r="10" spans="1:19" ht="24" customHeight="1" x14ac:dyDescent="0.25">
      <c r="A10" s="76"/>
      <c r="B10" s="156" t="s">
        <v>72</v>
      </c>
      <c r="C10" s="157" t="s">
        <v>5</v>
      </c>
      <c r="D10" s="118">
        <f>D9*'Pamata pieņēmumi'!D25</f>
        <v>0</v>
      </c>
      <c r="E10" s="13"/>
      <c r="F10" s="146" t="s">
        <v>132</v>
      </c>
      <c r="G10" s="17"/>
      <c r="H10" s="17"/>
      <c r="I10" s="17"/>
      <c r="J10" s="17"/>
      <c r="K10" s="17"/>
      <c r="L10" s="17"/>
      <c r="M10" s="17"/>
      <c r="N10" s="17"/>
      <c r="O10" s="17"/>
    </row>
    <row r="11" spans="1:19" ht="24" customHeight="1" x14ac:dyDescent="0.25">
      <c r="A11" s="76" t="str">
        <f>IF(D11=50, " ", "Kļūda")</f>
        <v xml:space="preserve"> </v>
      </c>
      <c r="B11" s="161" t="s">
        <v>133</v>
      </c>
      <c r="C11" s="157" t="s">
        <v>9</v>
      </c>
      <c r="D11" s="125">
        <v>50</v>
      </c>
      <c r="E11" s="13"/>
      <c r="F11" s="146" t="s">
        <v>203</v>
      </c>
      <c r="G11" s="17"/>
      <c r="H11" s="17"/>
      <c r="I11" s="17"/>
      <c r="J11" s="17"/>
      <c r="K11" s="17"/>
      <c r="L11" s="17"/>
      <c r="M11" s="17"/>
      <c r="N11" s="17"/>
      <c r="O11" s="17"/>
    </row>
    <row r="12" spans="1:19" ht="57.6" customHeight="1" x14ac:dyDescent="0.25">
      <c r="A12" s="77" t="str">
        <f>IF(ISBLANK(D12),"Aizpildāms lauks",IF('Pamata pieņēmumi'!D14&gt;9,IF(D12&lt;90%,"Kļūda"," "),IF(D12&lt;100%,"Kļūda"," ")))</f>
        <v>Aizpildāms lauks</v>
      </c>
      <c r="B12" s="161" t="s">
        <v>11</v>
      </c>
      <c r="C12" s="157" t="s">
        <v>2</v>
      </c>
      <c r="D12" s="75"/>
      <c r="E12" s="13"/>
      <c r="F12" s="266" t="s">
        <v>217</v>
      </c>
      <c r="G12" s="17"/>
      <c r="H12" s="17"/>
      <c r="I12" s="17"/>
      <c r="J12" s="17"/>
      <c r="K12" s="17"/>
      <c r="L12" s="17"/>
      <c r="M12" s="17"/>
      <c r="N12" s="17"/>
      <c r="O12" s="17"/>
    </row>
    <row r="13" spans="1:19" x14ac:dyDescent="0.25">
      <c r="D13" s="18"/>
    </row>
    <row r="14" spans="1:19" x14ac:dyDescent="0.25">
      <c r="D14" s="19"/>
    </row>
    <row r="15" spans="1:19" x14ac:dyDescent="0.25"/>
    <row r="16" spans="1:19" x14ac:dyDescent="0.25">
      <c r="F16" s="265"/>
    </row>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9" x14ac:dyDescent="0.25"/>
    <row r="90" x14ac:dyDescent="0.25"/>
    <row r="91" x14ac:dyDescent="0.25"/>
    <row r="92" x14ac:dyDescent="0.25"/>
    <row r="93" x14ac:dyDescent="0.25"/>
    <row r="94" x14ac:dyDescent="0.25"/>
  </sheetData>
  <sheetProtection algorithmName="SHA-1" hashValue="VleTPhz+bZig1BmzRNq/sEqmGtA=" saltValue="P52B6G8XHtJNTEmW9VVfRg==" spinCount="100000" sheet="1" objects="1" scenarios="1"/>
  <mergeCells count="3">
    <mergeCell ref="A1:B1"/>
    <mergeCell ref="A2:B2"/>
    <mergeCell ref="A3:B3"/>
  </mergeCells>
  <conditionalFormatting sqref="A9:A12">
    <cfRule type="containsText" dxfId="51" priority="8" operator="containsText" text="Kļūda">
      <formula>NOT(ISERROR(SEARCH("Kļūda",A9)))</formula>
    </cfRule>
  </conditionalFormatting>
  <conditionalFormatting sqref="D2">
    <cfRule type="expression" dxfId="50" priority="7">
      <formula>"ERROR"</formula>
    </cfRule>
  </conditionalFormatting>
  <conditionalFormatting sqref="D9">
    <cfRule type="cellIs" dxfId="49" priority="4" operator="greaterThan">
      <formula>6.47</formula>
    </cfRule>
  </conditionalFormatting>
  <conditionalFormatting sqref="D12">
    <cfRule type="containsBlanks" dxfId="48" priority="1">
      <formula>LEN(TRIM(D12))=0</formula>
    </cfRule>
    <cfRule type="cellIs" dxfId="47" priority="2" operator="lessThan">
      <formula>0.9</formula>
    </cfRule>
    <cfRule type="cellIs" dxfId="46" priority="3" operator="greaterThan">
      <formula>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177BA-F25F-464A-8402-F99D40514F2F}">
  <sheetPr codeName="Sheet4">
    <tabColor rgb="FFD6F1F6"/>
  </sheetPr>
  <dimension ref="A1:BA116"/>
  <sheetViews>
    <sheetView showGridLines="0" zoomScale="90" zoomScaleNormal="90" workbookViewId="0">
      <pane ySplit="7" topLeftCell="A8" activePane="bottomLeft" state="frozen"/>
      <selection activeCell="D16" sqref="D16"/>
      <selection pane="bottomLeft" activeCell="D14" sqref="D14"/>
    </sheetView>
  </sheetViews>
  <sheetFormatPr defaultColWidth="0" defaultRowHeight="13.2" zeroHeight="1" x14ac:dyDescent="0.25"/>
  <cols>
    <col min="1" max="1" width="14" style="37" customWidth="1"/>
    <col min="2" max="2" width="57.19921875" style="37" customWidth="1"/>
    <col min="3" max="3" width="14.5" style="37" customWidth="1"/>
    <col min="4" max="4" width="13.19921875" style="6" customWidth="1"/>
    <col min="5" max="5" width="9.09765625" style="6" customWidth="1"/>
    <col min="6" max="6" width="102.19921875" style="37" customWidth="1"/>
    <col min="7" max="7" width="31.09765625" style="6" hidden="1" customWidth="1"/>
    <col min="8" max="8" width="31.19921875" style="6" hidden="1" customWidth="1"/>
    <col min="9" max="9" width="31.09765625" style="6" hidden="1" customWidth="1"/>
    <col min="10" max="53" width="0" style="6" hidden="1" customWidth="1"/>
    <col min="54" max="16384" width="8.69921875" style="6" hidden="1"/>
  </cols>
  <sheetData>
    <row r="1" spans="1:19" ht="25.95" customHeight="1" x14ac:dyDescent="0.25">
      <c r="A1" s="338" t="s">
        <v>71</v>
      </c>
      <c r="B1" s="338"/>
    </row>
    <row r="2" spans="1:19" ht="24.6" x14ac:dyDescent="0.4">
      <c r="A2" s="339" t="s">
        <v>191</v>
      </c>
      <c r="B2" s="339"/>
      <c r="D2" s="73"/>
      <c r="H2" s="7"/>
      <c r="I2" s="7"/>
      <c r="J2" s="7"/>
      <c r="K2" s="7"/>
      <c r="L2" s="7"/>
      <c r="M2" s="7"/>
      <c r="N2" s="7"/>
    </row>
    <row r="3" spans="1:19" ht="25.2" customHeight="1" x14ac:dyDescent="0.25">
      <c r="A3" s="340" t="s">
        <v>173</v>
      </c>
      <c r="B3" s="340"/>
      <c r="H3" s="7"/>
      <c r="I3" s="7"/>
      <c r="J3" s="7"/>
      <c r="K3" s="7"/>
      <c r="L3" s="7"/>
      <c r="M3" s="7"/>
      <c r="N3" s="7"/>
    </row>
    <row r="4" spans="1:19" ht="12.45" customHeight="1" x14ac:dyDescent="0.25">
      <c r="H4" s="7"/>
      <c r="I4" s="7"/>
      <c r="J4" s="7"/>
      <c r="K4" s="7"/>
      <c r="L4" s="7"/>
      <c r="M4" s="7"/>
      <c r="N4" s="7"/>
    </row>
    <row r="5" spans="1:19" ht="19.95" customHeight="1" x14ac:dyDescent="0.3">
      <c r="B5" s="148" t="s">
        <v>185</v>
      </c>
      <c r="H5" s="7"/>
      <c r="I5" s="7"/>
      <c r="J5" s="7"/>
      <c r="K5" s="7"/>
      <c r="L5" s="7"/>
      <c r="M5" s="7"/>
      <c r="N5" s="7"/>
    </row>
    <row r="6" spans="1:19" ht="12.45" customHeight="1" x14ac:dyDescent="0.25">
      <c r="H6" s="7"/>
      <c r="I6" s="7"/>
      <c r="J6" s="7"/>
      <c r="K6" s="7"/>
      <c r="L6" s="7"/>
      <c r="M6" s="7"/>
      <c r="N6" s="7"/>
    </row>
    <row r="7" spans="1:19" ht="28.95" customHeight="1" thickBot="1" x14ac:dyDescent="0.3">
      <c r="A7" s="149" t="s">
        <v>183</v>
      </c>
      <c r="B7" s="150"/>
      <c r="C7" s="151" t="s">
        <v>59</v>
      </c>
      <c r="D7" s="109" t="s">
        <v>141</v>
      </c>
      <c r="E7" s="109"/>
      <c r="F7" s="258" t="s">
        <v>66</v>
      </c>
      <c r="G7" s="8"/>
      <c r="H7" s="8"/>
      <c r="I7" s="8"/>
      <c r="J7" s="8"/>
      <c r="K7" s="8"/>
      <c r="L7" s="8"/>
      <c r="M7" s="8"/>
      <c r="N7" s="8"/>
      <c r="O7" s="8"/>
      <c r="S7" s="9"/>
    </row>
    <row r="8" spans="1:19" ht="28.8" customHeight="1" x14ac:dyDescent="0.25">
      <c r="A8" s="152"/>
      <c r="B8" s="301" t="s">
        <v>273</v>
      </c>
      <c r="C8" s="152"/>
      <c r="D8" s="85"/>
      <c r="E8" s="85"/>
      <c r="F8" s="146"/>
      <c r="G8" s="17"/>
      <c r="H8" s="17"/>
      <c r="I8" s="17"/>
      <c r="J8" s="17"/>
      <c r="K8" s="17"/>
      <c r="L8" s="17"/>
      <c r="M8" s="17"/>
      <c r="N8" s="17"/>
      <c r="O8" s="17"/>
    </row>
    <row r="9" spans="1:19" ht="69.599999999999994" customHeight="1" thickBot="1" x14ac:dyDescent="0.3">
      <c r="A9" s="267"/>
      <c r="B9" s="268" t="s">
        <v>219</v>
      </c>
      <c r="C9" s="269"/>
      <c r="D9" s="111"/>
      <c r="E9" s="110" t="s">
        <v>235</v>
      </c>
      <c r="F9" s="270" t="s">
        <v>233</v>
      </c>
      <c r="G9" s="17"/>
      <c r="H9" s="17"/>
      <c r="I9" s="17"/>
      <c r="J9" s="17"/>
      <c r="K9" s="17"/>
      <c r="L9" s="17"/>
      <c r="M9" s="17"/>
      <c r="N9" s="17"/>
      <c r="O9" s="17"/>
    </row>
    <row r="10" spans="1:19" ht="31.95" customHeight="1" x14ac:dyDescent="0.25">
      <c r="A10" s="77" t="str">
        <f>IF(ISBLANK(D10),"Aizpildāms lauks",IF(D10*'Pamata pieņēmumi'!D19&gt;5%*'Pamata pieņēmumi'!D15*'Pamata pieņēmumi'!D14,"Kļūda"," "))</f>
        <v>Aizpildāms lauks</v>
      </c>
      <c r="B10" s="156" t="s">
        <v>151</v>
      </c>
      <c r="C10" s="257" t="s">
        <v>44</v>
      </c>
      <c r="D10" s="139"/>
      <c r="E10" s="138"/>
      <c r="F10" s="146" t="s">
        <v>204</v>
      </c>
      <c r="G10" s="17"/>
      <c r="H10" s="17"/>
      <c r="I10" s="17"/>
      <c r="J10" s="17"/>
      <c r="K10" s="17"/>
      <c r="L10" s="17"/>
      <c r="M10" s="17"/>
      <c r="N10" s="17"/>
      <c r="O10" s="17"/>
    </row>
    <row r="11" spans="1:19" ht="35.4" customHeight="1" x14ac:dyDescent="0.25">
      <c r="A11" s="77" t="str">
        <f t="shared" ref="A11:A27" si="0">IF(ISBLANK(D11), "Aizpildāms lauks"," ")</f>
        <v>Aizpildāms lauks</v>
      </c>
      <c r="B11" s="156" t="s">
        <v>144</v>
      </c>
      <c r="C11" s="257" t="s">
        <v>44</v>
      </c>
      <c r="D11" s="140"/>
      <c r="E11" s="138"/>
      <c r="F11" s="144"/>
      <c r="G11" s="17"/>
      <c r="H11" s="17"/>
      <c r="I11" s="17"/>
      <c r="J11" s="17"/>
      <c r="K11" s="17"/>
      <c r="L11" s="17"/>
      <c r="M11" s="17"/>
      <c r="N11" s="17"/>
      <c r="O11" s="17"/>
    </row>
    <row r="12" spans="1:19" ht="24" customHeight="1" x14ac:dyDescent="0.25">
      <c r="A12" s="77" t="str">
        <f t="shared" si="0"/>
        <v>Aizpildāms lauks</v>
      </c>
      <c r="B12" s="156" t="s">
        <v>145</v>
      </c>
      <c r="C12" s="257" t="s">
        <v>44</v>
      </c>
      <c r="D12" s="140"/>
      <c r="E12" s="138"/>
      <c r="F12" s="144"/>
      <c r="G12" s="17"/>
      <c r="H12" s="17"/>
      <c r="I12" s="17"/>
      <c r="J12" s="17"/>
      <c r="K12" s="17"/>
      <c r="L12" s="17"/>
      <c r="M12" s="17"/>
      <c r="N12" s="17"/>
      <c r="O12" s="17"/>
    </row>
    <row r="13" spans="1:19" ht="24.6" customHeight="1" x14ac:dyDescent="0.25">
      <c r="A13" s="77" t="str">
        <f t="shared" si="0"/>
        <v>Aizpildāms lauks</v>
      </c>
      <c r="B13" s="156" t="s">
        <v>152</v>
      </c>
      <c r="C13" s="257" t="s">
        <v>44</v>
      </c>
      <c r="D13" s="140"/>
      <c r="E13" s="138"/>
      <c r="F13" s="144"/>
      <c r="G13" s="17"/>
      <c r="H13" s="17"/>
      <c r="I13" s="17"/>
      <c r="J13" s="17"/>
      <c r="K13" s="17"/>
      <c r="L13" s="17"/>
      <c r="M13" s="17"/>
      <c r="N13" s="17"/>
      <c r="O13" s="17"/>
    </row>
    <row r="14" spans="1:19" ht="24" customHeight="1" x14ac:dyDescent="0.25">
      <c r="A14" s="77" t="str">
        <f t="shared" si="0"/>
        <v>Aizpildāms lauks</v>
      </c>
      <c r="B14" s="156" t="s">
        <v>13</v>
      </c>
      <c r="C14" s="257" t="s">
        <v>44</v>
      </c>
      <c r="D14" s="140"/>
      <c r="E14" s="138"/>
      <c r="F14" s="144"/>
      <c r="G14" s="17"/>
      <c r="H14" s="17"/>
      <c r="I14" s="17"/>
      <c r="J14" s="17"/>
      <c r="K14" s="17"/>
      <c r="L14" s="17"/>
      <c r="M14" s="17"/>
      <c r="N14" s="17"/>
      <c r="O14" s="17"/>
    </row>
    <row r="15" spans="1:19" ht="26.4" x14ac:dyDescent="0.25">
      <c r="A15" s="77" t="str">
        <f t="shared" si="0"/>
        <v>Aizpildāms lauks</v>
      </c>
      <c r="B15" s="156" t="s">
        <v>146</v>
      </c>
      <c r="C15" s="257" t="s">
        <v>44</v>
      </c>
      <c r="D15" s="140"/>
      <c r="E15" s="138"/>
      <c r="F15" s="144"/>
      <c r="G15" s="17"/>
      <c r="H15" s="17"/>
      <c r="I15" s="17"/>
      <c r="J15" s="17"/>
      <c r="K15" s="17"/>
      <c r="L15" s="17"/>
      <c r="M15" s="17"/>
      <c r="N15" s="17"/>
      <c r="O15" s="17"/>
    </row>
    <row r="16" spans="1:19" ht="26.4" x14ac:dyDescent="0.25">
      <c r="A16" s="77" t="str">
        <f t="shared" si="0"/>
        <v>Aizpildāms lauks</v>
      </c>
      <c r="B16" s="156" t="s">
        <v>147</v>
      </c>
      <c r="C16" s="257" t="s">
        <v>44</v>
      </c>
      <c r="D16" s="140"/>
      <c r="E16" s="138"/>
      <c r="F16" s="144"/>
      <c r="G16" s="17"/>
      <c r="H16" s="17"/>
      <c r="I16" s="17"/>
      <c r="J16" s="17"/>
      <c r="K16" s="17"/>
      <c r="L16" s="17"/>
      <c r="M16" s="17"/>
      <c r="N16" s="17"/>
      <c r="O16" s="17"/>
    </row>
    <row r="17" spans="1:15" ht="24" customHeight="1" x14ac:dyDescent="0.25">
      <c r="A17" s="77" t="str">
        <f t="shared" si="0"/>
        <v>Aizpildāms lauks</v>
      </c>
      <c r="B17" s="156" t="s">
        <v>153</v>
      </c>
      <c r="C17" s="257" t="s">
        <v>44</v>
      </c>
      <c r="D17" s="140"/>
      <c r="E17" s="138"/>
      <c r="F17" s="271"/>
      <c r="G17" s="17"/>
      <c r="H17" s="17"/>
      <c r="I17" s="17"/>
      <c r="J17" s="17"/>
      <c r="K17" s="17"/>
      <c r="L17" s="17"/>
      <c r="M17" s="17"/>
      <c r="N17" s="17"/>
      <c r="O17" s="17"/>
    </row>
    <row r="18" spans="1:15" ht="24" customHeight="1" x14ac:dyDescent="0.25">
      <c r="A18" s="77" t="str">
        <f t="shared" si="0"/>
        <v>Aizpildāms lauks</v>
      </c>
      <c r="B18" s="156" t="s">
        <v>149</v>
      </c>
      <c r="C18" s="257" t="s">
        <v>44</v>
      </c>
      <c r="D18" s="140"/>
      <c r="E18" s="138"/>
      <c r="F18" s="272"/>
      <c r="G18" s="17"/>
      <c r="H18" s="17"/>
      <c r="I18" s="17"/>
      <c r="J18" s="17"/>
      <c r="K18" s="17"/>
      <c r="L18" s="17"/>
      <c r="M18" s="17"/>
      <c r="N18" s="17"/>
      <c r="O18" s="17"/>
    </row>
    <row r="19" spans="1:15" ht="22.95" customHeight="1" x14ac:dyDescent="0.25">
      <c r="A19" s="77" t="str">
        <f t="shared" si="0"/>
        <v>Aizpildāms lauks</v>
      </c>
      <c r="B19" s="156" t="s">
        <v>148</v>
      </c>
      <c r="C19" s="257" t="s">
        <v>44</v>
      </c>
      <c r="D19" s="140"/>
      <c r="E19" s="138"/>
      <c r="F19" s="144"/>
      <c r="G19" s="17"/>
      <c r="H19" s="17"/>
      <c r="I19" s="17"/>
      <c r="J19" s="17"/>
      <c r="K19" s="17"/>
      <c r="L19" s="17"/>
      <c r="M19" s="17"/>
      <c r="N19" s="17"/>
      <c r="O19" s="17"/>
    </row>
    <row r="20" spans="1:15" ht="45" customHeight="1" x14ac:dyDescent="0.25">
      <c r="A20" s="77" t="e">
        <f>IF(ISBLANK(D20),"Aizpildāms lauks",IF(D20&gt;'Pamata pieņēmumi'!D15*'Pamata pieņēmumi'!D19," Kļūda"," "))</f>
        <v>#DIV/0!</v>
      </c>
      <c r="B20" s="156" t="s">
        <v>168</v>
      </c>
      <c r="C20" s="257" t="s">
        <v>160</v>
      </c>
      <c r="D20" s="118" t="e">
        <f>IF(((SUM(D10:D19)*'Pamata pieņēmumi'!D19))&lt;=('Pamata pieņēmumi'!D14*'Pamata pieņēmumi'!D15),((SUM(D10:D19)*'Pamata pieņēmumi'!D19)),"ERROR")</f>
        <v>#DIV/0!</v>
      </c>
      <c r="E20" s="13"/>
      <c r="F20" s="273" t="s">
        <v>220</v>
      </c>
      <c r="G20" s="17"/>
      <c r="H20" s="17"/>
      <c r="I20" s="17"/>
      <c r="J20" s="17"/>
      <c r="K20" s="17"/>
      <c r="L20" s="17"/>
      <c r="M20" s="17"/>
      <c r="N20" s="17"/>
      <c r="O20" s="17"/>
    </row>
    <row r="21" spans="1:15" ht="18" customHeight="1" x14ac:dyDescent="0.25">
      <c r="A21" s="77"/>
      <c r="B21" s="156"/>
      <c r="C21" s="257"/>
      <c r="D21" s="16"/>
      <c r="E21" s="13"/>
      <c r="F21" s="273"/>
      <c r="G21" s="17"/>
      <c r="H21" s="17"/>
      <c r="I21" s="17"/>
      <c r="J21" s="17"/>
      <c r="K21" s="17"/>
      <c r="L21" s="17"/>
      <c r="M21" s="17"/>
      <c r="N21" s="17"/>
      <c r="O21" s="17"/>
    </row>
    <row r="22" spans="1:15" ht="21" customHeight="1" x14ac:dyDescent="0.25">
      <c r="A22" s="77"/>
      <c r="B22" s="156"/>
      <c r="C22" s="257"/>
      <c r="D22" s="16"/>
      <c r="E22" s="13"/>
      <c r="F22" s="273"/>
      <c r="G22" s="17"/>
      <c r="H22" s="17"/>
      <c r="I22" s="17"/>
      <c r="J22" s="17"/>
      <c r="K22" s="17"/>
      <c r="L22" s="17"/>
      <c r="M22" s="17"/>
      <c r="N22" s="17"/>
      <c r="O22" s="17"/>
    </row>
    <row r="23" spans="1:15" ht="12.6" customHeight="1" x14ac:dyDescent="0.25">
      <c r="A23" s="345"/>
      <c r="B23" s="344" t="s">
        <v>274</v>
      </c>
      <c r="C23" s="345"/>
      <c r="D23" s="345"/>
      <c r="E23" s="345"/>
      <c r="F23" s="273"/>
      <c r="G23" s="17"/>
      <c r="H23" s="17"/>
      <c r="I23" s="17"/>
      <c r="J23" s="17"/>
      <c r="K23" s="17"/>
      <c r="L23" s="17"/>
      <c r="M23" s="17"/>
      <c r="N23" s="17"/>
      <c r="O23" s="17"/>
    </row>
    <row r="24" spans="1:15" ht="12.6" customHeight="1" x14ac:dyDescent="0.25">
      <c r="A24" s="345"/>
      <c r="B24" s="344"/>
      <c r="C24" s="345"/>
      <c r="D24" s="345"/>
      <c r="E24" s="345"/>
      <c r="F24" s="273"/>
      <c r="G24" s="17"/>
      <c r="H24" s="17"/>
      <c r="I24" s="17"/>
      <c r="J24" s="17"/>
      <c r="K24" s="17"/>
      <c r="L24" s="17"/>
      <c r="M24" s="17"/>
      <c r="N24" s="17"/>
      <c r="O24" s="17"/>
    </row>
    <row r="25" spans="1:15" ht="71.400000000000006" customHeight="1" thickBot="1" x14ac:dyDescent="0.3">
      <c r="A25" s="277"/>
      <c r="B25" s="154" t="s">
        <v>275</v>
      </c>
      <c r="C25" s="269"/>
      <c r="D25" s="108"/>
      <c r="E25" s="110" t="s">
        <v>235</v>
      </c>
      <c r="F25" s="343" t="s">
        <v>276</v>
      </c>
      <c r="G25" s="17"/>
      <c r="H25" s="17"/>
      <c r="I25" s="17"/>
      <c r="J25" s="17"/>
      <c r="K25" s="17"/>
      <c r="L25" s="17"/>
      <c r="M25" s="17"/>
      <c r="N25" s="17"/>
      <c r="O25" s="17"/>
    </row>
    <row r="26" spans="1:15" ht="34.950000000000003" customHeight="1" x14ac:dyDescent="0.25">
      <c r="A26" s="77" t="str">
        <f t="shared" si="0"/>
        <v>Aizpildāms lauks</v>
      </c>
      <c r="B26" s="156" t="s">
        <v>197</v>
      </c>
      <c r="C26" s="257" t="s">
        <v>44</v>
      </c>
      <c r="D26" s="139"/>
      <c r="E26" s="138"/>
      <c r="F26" s="343"/>
      <c r="G26" s="17"/>
      <c r="H26" s="17"/>
      <c r="I26" s="17"/>
      <c r="J26" s="17"/>
      <c r="K26" s="17"/>
      <c r="L26" s="17"/>
      <c r="M26" s="17"/>
      <c r="N26" s="17"/>
      <c r="O26" s="17"/>
    </row>
    <row r="27" spans="1:15" ht="24" customHeight="1" x14ac:dyDescent="0.25">
      <c r="A27" s="77" t="str">
        <f t="shared" si="0"/>
        <v>Aizpildāms lauks</v>
      </c>
      <c r="B27" s="156" t="s">
        <v>196</v>
      </c>
      <c r="C27" s="257" t="s">
        <v>44</v>
      </c>
      <c r="D27" s="140"/>
      <c r="E27" s="138"/>
      <c r="F27" s="343"/>
      <c r="G27" s="17"/>
      <c r="H27" s="17"/>
      <c r="I27" s="17"/>
      <c r="J27" s="17"/>
      <c r="K27" s="17"/>
      <c r="L27" s="17"/>
      <c r="M27" s="17"/>
      <c r="N27" s="17"/>
      <c r="O27" s="17"/>
    </row>
    <row r="28" spans="1:15" ht="24" customHeight="1" x14ac:dyDescent="0.25">
      <c r="A28" s="77"/>
      <c r="B28" s="156" t="s">
        <v>213</v>
      </c>
      <c r="C28" s="257" t="s">
        <v>4</v>
      </c>
      <c r="D28" s="118">
        <f>'Pamatkapitāla ieguldījumi'!D23</f>
        <v>0</v>
      </c>
      <c r="E28" s="13"/>
      <c r="F28" s="270"/>
      <c r="G28" s="17"/>
      <c r="H28" s="17"/>
      <c r="I28" s="17"/>
      <c r="J28" s="17"/>
      <c r="K28" s="17"/>
      <c r="L28" s="17"/>
      <c r="M28" s="17"/>
      <c r="N28" s="17"/>
      <c r="O28" s="17"/>
    </row>
    <row r="29" spans="1:15" ht="24" customHeight="1" x14ac:dyDescent="0.25">
      <c r="A29" s="77"/>
      <c r="B29" s="302" t="s">
        <v>21</v>
      </c>
      <c r="C29" s="257" t="s">
        <v>4</v>
      </c>
      <c r="D29" s="118" t="e">
        <f>'Pamatkapitāla ieguldījumi'!D24</f>
        <v>#DIV/0!</v>
      </c>
      <c r="E29" s="13"/>
      <c r="F29" s="270"/>
      <c r="G29" s="17"/>
      <c r="H29" s="17"/>
      <c r="I29" s="17"/>
      <c r="J29" s="17"/>
      <c r="K29" s="17"/>
      <c r="L29" s="17"/>
      <c r="M29" s="17"/>
      <c r="N29" s="17"/>
      <c r="O29" s="17"/>
    </row>
    <row r="30" spans="1:15" ht="18.600000000000001" customHeight="1" x14ac:dyDescent="0.25">
      <c r="A30" s="77"/>
      <c r="B30" s="156"/>
      <c r="C30" s="257"/>
      <c r="D30" s="77"/>
      <c r="E30" s="13"/>
      <c r="F30" s="270"/>
      <c r="G30" s="17"/>
      <c r="H30" s="17"/>
      <c r="I30" s="17"/>
      <c r="J30" s="17"/>
      <c r="K30" s="17"/>
      <c r="L30" s="17"/>
      <c r="M30" s="17"/>
      <c r="N30" s="17"/>
      <c r="O30" s="17"/>
    </row>
    <row r="31" spans="1:15" ht="36" customHeight="1" thickBot="1" x14ac:dyDescent="0.3">
      <c r="A31" s="77"/>
      <c r="B31" s="154" t="s">
        <v>272</v>
      </c>
      <c r="C31" s="269"/>
      <c r="D31" s="108"/>
      <c r="E31" s="110"/>
      <c r="F31" s="270"/>
      <c r="G31" s="17"/>
      <c r="H31" s="17"/>
      <c r="I31" s="17"/>
      <c r="J31" s="17"/>
      <c r="K31" s="17"/>
      <c r="L31" s="17"/>
      <c r="M31" s="17"/>
      <c r="N31" s="17"/>
      <c r="O31" s="17"/>
    </row>
    <row r="32" spans="1:15" ht="36" customHeight="1" x14ac:dyDescent="0.25">
      <c r="A32" s="77"/>
      <c r="B32" s="156" t="s">
        <v>214</v>
      </c>
      <c r="C32" s="257" t="s">
        <v>4</v>
      </c>
      <c r="D32" s="118">
        <f>'Pamatkapitāla ieguldījumi'!D27</f>
        <v>0</v>
      </c>
      <c r="E32" s="13"/>
      <c r="F32" s="266" t="s">
        <v>299</v>
      </c>
      <c r="G32" s="17"/>
      <c r="H32" s="17"/>
      <c r="I32" s="17"/>
      <c r="J32" s="17"/>
      <c r="K32" s="17"/>
      <c r="L32" s="17"/>
      <c r="M32" s="17"/>
      <c r="N32" s="17"/>
      <c r="O32" s="17"/>
    </row>
    <row r="33" spans="1:15" ht="26.4" customHeight="1" x14ac:dyDescent="0.25">
      <c r="A33" s="77"/>
      <c r="B33" s="77"/>
      <c r="C33" s="77"/>
      <c r="D33" s="77"/>
      <c r="E33" s="77"/>
      <c r="F33" s="343" t="s">
        <v>266</v>
      </c>
      <c r="G33" s="17"/>
      <c r="H33" s="17"/>
      <c r="I33" s="17"/>
      <c r="J33" s="17"/>
      <c r="K33" s="17"/>
      <c r="L33" s="17"/>
      <c r="M33" s="17"/>
      <c r="N33" s="17"/>
      <c r="O33" s="17"/>
    </row>
    <row r="34" spans="1:15" ht="26.4" customHeight="1" thickBot="1" x14ac:dyDescent="0.3">
      <c r="A34" s="77"/>
      <c r="B34" s="154" t="s">
        <v>267</v>
      </c>
      <c r="C34" s="269"/>
      <c r="D34" s="108"/>
      <c r="E34" s="110"/>
      <c r="F34" s="343"/>
      <c r="G34" s="17"/>
      <c r="H34" s="17"/>
      <c r="I34" s="17"/>
      <c r="J34" s="17"/>
      <c r="K34" s="17"/>
      <c r="L34" s="17"/>
      <c r="M34" s="17"/>
      <c r="N34" s="17"/>
      <c r="O34" s="17"/>
    </row>
    <row r="35" spans="1:15" ht="30.6" customHeight="1" x14ac:dyDescent="0.25">
      <c r="A35" s="77"/>
      <c r="C35" s="257" t="s">
        <v>4</v>
      </c>
      <c r="D35" s="140"/>
      <c r="E35" s="138"/>
      <c r="F35" s="343"/>
      <c r="G35" s="17"/>
      <c r="H35" s="17"/>
      <c r="I35" s="17"/>
      <c r="J35" s="17"/>
      <c r="K35" s="17"/>
      <c r="L35" s="17"/>
      <c r="M35" s="17"/>
      <c r="N35" s="17"/>
      <c r="O35" s="17"/>
    </row>
    <row r="36" spans="1:15" ht="17.399999999999999" customHeight="1" x14ac:dyDescent="0.25">
      <c r="A36" s="77"/>
      <c r="B36" s="156"/>
      <c r="C36" s="257"/>
      <c r="D36" s="16"/>
      <c r="E36" s="13"/>
      <c r="F36" s="273"/>
      <c r="G36" s="17"/>
      <c r="H36" s="17"/>
      <c r="I36" s="17"/>
      <c r="J36" s="17"/>
      <c r="K36" s="17"/>
      <c r="L36" s="17"/>
      <c r="M36" s="17"/>
      <c r="N36" s="17"/>
      <c r="O36" s="17"/>
    </row>
    <row r="37" spans="1:15" ht="18" customHeight="1" x14ac:dyDescent="0.25">
      <c r="A37" s="152"/>
      <c r="B37" s="152" t="s">
        <v>36</v>
      </c>
      <c r="C37" s="152"/>
      <c r="D37" s="85"/>
      <c r="E37" s="85"/>
      <c r="F37" s="146"/>
      <c r="G37" s="17"/>
      <c r="H37" s="17"/>
      <c r="I37" s="17"/>
      <c r="J37" s="17"/>
      <c r="K37" s="17"/>
      <c r="L37" s="17"/>
      <c r="M37" s="17"/>
      <c r="N37" s="17"/>
      <c r="O37" s="17"/>
    </row>
    <row r="38" spans="1:15" ht="24" customHeight="1" x14ac:dyDescent="0.25">
      <c r="A38" s="77" t="str">
        <f>IF(ISBLANK(D38), "Aizpildāms lauks"," ")</f>
        <v>Aizpildāms lauks</v>
      </c>
      <c r="B38" s="161" t="s">
        <v>31</v>
      </c>
      <c r="C38" s="257" t="s">
        <v>51</v>
      </c>
      <c r="D38" s="78"/>
      <c r="E38" s="13"/>
      <c r="F38" s="342" t="s">
        <v>205</v>
      </c>
      <c r="G38" s="17"/>
      <c r="H38" s="17"/>
      <c r="I38" s="17"/>
      <c r="J38" s="17"/>
      <c r="K38" s="17"/>
      <c r="L38" s="17"/>
      <c r="M38" s="17"/>
      <c r="N38" s="17"/>
      <c r="O38" s="17"/>
    </row>
    <row r="39" spans="1:15" ht="24" customHeight="1" x14ac:dyDescent="0.25">
      <c r="A39" s="77" t="str">
        <f t="shared" ref="A39" si="1">IF(ISBLANK(D39), "Aizpildāms lauks"," ")</f>
        <v>Aizpildāms lauks</v>
      </c>
      <c r="B39" s="161" t="s">
        <v>83</v>
      </c>
      <c r="C39" s="257" t="s">
        <v>51</v>
      </c>
      <c r="D39" s="78"/>
      <c r="E39" s="13"/>
      <c r="F39" s="342"/>
      <c r="G39" s="17"/>
      <c r="H39" s="17"/>
      <c r="I39" s="17"/>
      <c r="J39" s="17"/>
      <c r="K39" s="17"/>
      <c r="L39" s="17"/>
      <c r="M39" s="17"/>
      <c r="N39" s="17"/>
      <c r="O39" s="17"/>
    </row>
    <row r="40" spans="1:15" s="8" customFormat="1" ht="26.4" x14ac:dyDescent="0.25">
      <c r="A40" s="77" t="str">
        <f>IF(D40=50%, " ", "Kļūda")</f>
        <v xml:space="preserve"> </v>
      </c>
      <c r="B40" s="161" t="s">
        <v>32</v>
      </c>
      <c r="C40" s="257" t="s">
        <v>51</v>
      </c>
      <c r="D40" s="127">
        <v>0.5</v>
      </c>
      <c r="E40" s="13"/>
      <c r="F40" s="274" t="s">
        <v>206</v>
      </c>
      <c r="G40" s="17"/>
      <c r="H40" s="17"/>
      <c r="I40" s="17"/>
      <c r="J40" s="17"/>
      <c r="K40" s="17"/>
      <c r="L40" s="17"/>
      <c r="M40" s="17"/>
      <c r="N40" s="17"/>
      <c r="O40" s="17"/>
    </row>
    <row r="41" spans="1:15" x14ac:dyDescent="0.25"/>
    <row r="42" spans="1:15" hidden="1" x14ac:dyDescent="0.25">
      <c r="F42" s="265"/>
    </row>
    <row r="43" spans="1:15" x14ac:dyDescent="0.25">
      <c r="A43" s="203" t="s">
        <v>231</v>
      </c>
    </row>
    <row r="44" spans="1:15" x14ac:dyDescent="0.25">
      <c r="A44" s="203" t="s">
        <v>232</v>
      </c>
    </row>
    <row r="45" spans="1:15" x14ac:dyDescent="0.25">
      <c r="A45" s="152"/>
      <c r="B45" s="152" t="s">
        <v>16</v>
      </c>
      <c r="C45" s="152"/>
      <c r="D45" s="85"/>
      <c r="E45" s="85"/>
    </row>
    <row r="46" spans="1:15" ht="18" customHeight="1" x14ac:dyDescent="0.25">
      <c r="A46" s="203" t="s">
        <v>231</v>
      </c>
      <c r="B46" s="161" t="s">
        <v>306</v>
      </c>
      <c r="C46" s="257" t="s">
        <v>305</v>
      </c>
      <c r="D46" s="78" t="s">
        <v>232</v>
      </c>
      <c r="F46" s="341" t="s">
        <v>307</v>
      </c>
    </row>
    <row r="47" spans="1:15" x14ac:dyDescent="0.25">
      <c r="A47" s="203" t="s">
        <v>232</v>
      </c>
      <c r="F47" s="341"/>
    </row>
    <row r="48" spans="1:15" x14ac:dyDescent="0.25">
      <c r="A48" s="203"/>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6" x14ac:dyDescent="0.25"/>
    <row r="79"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sheetData>
  <sheetProtection algorithmName="SHA-1" hashValue="MVKoA0xA7tQN7H+adpNBLgD7e2c=" saltValue="lxC1BsK/ofDStd/WZ4QbDQ==" spinCount="100000" sheet="1" objects="1" scenarios="1"/>
  <mergeCells count="10">
    <mergeCell ref="F46:F47"/>
    <mergeCell ref="A1:B1"/>
    <mergeCell ref="A2:B2"/>
    <mergeCell ref="A3:B3"/>
    <mergeCell ref="F38:F39"/>
    <mergeCell ref="F25:F27"/>
    <mergeCell ref="F33:F35"/>
    <mergeCell ref="B23:B24"/>
    <mergeCell ref="C23:E24"/>
    <mergeCell ref="A23:A24"/>
  </mergeCells>
  <conditionalFormatting sqref="A10:A22 A26:A32 A38:A40">
    <cfRule type="containsText" dxfId="45" priority="6" operator="containsText" text="Kļūda">
      <formula>NOT(ISERROR(SEARCH("Kļūda",A10)))</formula>
    </cfRule>
  </conditionalFormatting>
  <conditionalFormatting sqref="A33:E33 A34:A36">
    <cfRule type="containsText" dxfId="44" priority="4" operator="containsText" text="Kļūda">
      <formula>NOT(ISERROR(SEARCH("Kļūda",A33)))</formula>
    </cfRule>
  </conditionalFormatting>
  <conditionalFormatting sqref="D2">
    <cfRule type="expression" dxfId="43" priority="7">
      <formula>"ERROR"</formula>
    </cfRule>
  </conditionalFormatting>
  <conditionalFormatting sqref="D10">
    <cfRule type="expression" dxfId="42" priority="1">
      <formula>$D$10*#REF!&gt;0.05*$D$20</formula>
    </cfRule>
  </conditionalFormatting>
  <conditionalFormatting sqref="D20 D28:D29 D32">
    <cfRule type="containsText" dxfId="41" priority="12" operator="containsText" text="ERROR">
      <formula>NOT(ISERROR(SEARCH("ERROR",D20)))</formula>
    </cfRule>
  </conditionalFormatting>
  <conditionalFormatting sqref="D30 D32">
    <cfRule type="containsText" dxfId="40" priority="3" operator="containsText" text="Kļūda">
      <formula>NOT(ISERROR(SEARCH("Kļūda",D30)))</formula>
    </cfRule>
  </conditionalFormatting>
  <dataValidations count="3">
    <dataValidation type="list" showInputMessage="1" showErrorMessage="1" sqref="E10:E19 E26:E27" xr:uid="{7F6A961A-BCAE-4B9F-82C2-DE206A0A7F69}">
      <formula1>$A$43:$A$45</formula1>
    </dataValidation>
    <dataValidation type="list" allowBlank="1" showInputMessage="1" showErrorMessage="1" sqref="E35" xr:uid="{A018DA48-B0B4-40F9-8CC1-B2BA5D610A44}">
      <formula1>$A$43:$A$45</formula1>
    </dataValidation>
    <dataValidation type="list" allowBlank="1" showInputMessage="1" showErrorMessage="1" sqref="D46" xr:uid="{B8CDE829-04CF-46A6-81CA-E2D1143B4BC1}">
      <formula1>$A$46:$A$47</formula1>
    </dataValidation>
  </dataValidations>
  <pageMargins left="0.7" right="0.7" top="0.75" bottom="0.75" header="0.3" footer="0.3"/>
  <pageSetup paperSize="9" orientation="portrait" r:id="rId1"/>
  <ignoredErrors>
    <ignoredError sqref="A4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EE5FE-4E06-4D97-9990-F3E43EE22739}">
  <sheetPr codeName="Sheet5">
    <tabColor rgb="FFD6F1F6"/>
  </sheetPr>
  <dimension ref="A1:XFC125"/>
  <sheetViews>
    <sheetView showGridLines="0" zoomScale="90" zoomScaleNormal="90" workbookViewId="0">
      <pane ySplit="7" topLeftCell="A8" activePane="bottomLeft" state="frozen"/>
      <selection activeCell="D16" sqref="D16"/>
      <selection pane="bottomLeft" activeCell="F40" sqref="F40"/>
    </sheetView>
  </sheetViews>
  <sheetFormatPr defaultColWidth="0" defaultRowHeight="13.2" zeroHeight="1" x14ac:dyDescent="0.25"/>
  <cols>
    <col min="1" max="1" width="14" style="37" customWidth="1"/>
    <col min="2" max="2" width="57.19921875" style="37" customWidth="1"/>
    <col min="3" max="3" width="14.5" style="37" customWidth="1"/>
    <col min="4" max="4" width="14.69921875" style="6" customWidth="1"/>
    <col min="5" max="5" width="2.5" style="6" customWidth="1"/>
    <col min="6" max="6" width="115.59765625" style="6" customWidth="1"/>
    <col min="7" max="7" width="31.09765625" style="6" hidden="1" customWidth="1"/>
    <col min="8" max="8" width="31.19921875" style="6" hidden="1" customWidth="1"/>
    <col min="9" max="9" width="31.09765625" style="6" hidden="1" customWidth="1"/>
    <col min="10" max="53" width="0" style="6" hidden="1" customWidth="1"/>
    <col min="54" max="16383" width="8.69921875" style="6" hidden="1"/>
    <col min="16384" max="16384" width="6.59765625" style="6" customWidth="1"/>
  </cols>
  <sheetData>
    <row r="1" spans="1:28" ht="25.95" customHeight="1" x14ac:dyDescent="0.25">
      <c r="A1" s="338" t="s">
        <v>71</v>
      </c>
      <c r="B1" s="338"/>
    </row>
    <row r="2" spans="1:28" ht="24.6" x14ac:dyDescent="0.4">
      <c r="A2" s="339" t="s">
        <v>191</v>
      </c>
      <c r="B2" s="339"/>
      <c r="D2" s="73"/>
      <c r="H2" s="7"/>
      <c r="I2" s="7"/>
      <c r="J2" s="7"/>
      <c r="K2" s="7"/>
      <c r="L2" s="7"/>
      <c r="M2" s="7"/>
      <c r="N2" s="7"/>
    </row>
    <row r="3" spans="1:28" ht="25.2" customHeight="1" x14ac:dyDescent="0.25">
      <c r="A3" s="340" t="s">
        <v>173</v>
      </c>
      <c r="B3" s="340"/>
      <c r="H3" s="7"/>
      <c r="I3" s="7"/>
      <c r="J3" s="7"/>
      <c r="K3" s="7"/>
      <c r="L3" s="7"/>
      <c r="M3" s="7"/>
      <c r="N3" s="7"/>
    </row>
    <row r="4" spans="1:28" ht="12.45" customHeight="1" x14ac:dyDescent="0.25">
      <c r="H4" s="7"/>
      <c r="I4" s="7"/>
      <c r="J4" s="7"/>
      <c r="K4" s="7"/>
      <c r="L4" s="7"/>
      <c r="M4" s="7"/>
      <c r="N4" s="7"/>
    </row>
    <row r="5" spans="1:28" ht="19.95" customHeight="1" x14ac:dyDescent="0.3">
      <c r="B5" s="148" t="s">
        <v>184</v>
      </c>
      <c r="H5" s="7"/>
      <c r="I5" s="7"/>
      <c r="J5" s="7"/>
      <c r="K5" s="7"/>
      <c r="L5" s="7"/>
      <c r="M5" s="7"/>
      <c r="N5" s="7"/>
    </row>
    <row r="6" spans="1:28" ht="12.45" customHeight="1" x14ac:dyDescent="0.25">
      <c r="H6" s="7"/>
      <c r="I6" s="7"/>
      <c r="J6" s="7"/>
      <c r="K6" s="7"/>
      <c r="L6" s="7"/>
      <c r="M6" s="7"/>
      <c r="N6" s="7"/>
    </row>
    <row r="7" spans="1:28" ht="28.95" customHeight="1" thickBot="1" x14ac:dyDescent="0.3">
      <c r="A7" s="149" t="s">
        <v>183</v>
      </c>
      <c r="B7" s="150"/>
      <c r="C7" s="151" t="s">
        <v>59</v>
      </c>
      <c r="D7" s="109" t="s">
        <v>141</v>
      </c>
      <c r="E7" s="109"/>
      <c r="F7" s="109" t="s">
        <v>66</v>
      </c>
      <c r="G7" s="8"/>
      <c r="H7" s="8"/>
      <c r="I7" s="8"/>
      <c r="J7" s="8"/>
      <c r="K7" s="8"/>
      <c r="L7" s="8"/>
      <c r="M7" s="8"/>
      <c r="N7" s="8"/>
      <c r="O7" s="8"/>
      <c r="S7" s="9"/>
    </row>
    <row r="8" spans="1:28" ht="18" customHeight="1" x14ac:dyDescent="0.25">
      <c r="A8" s="152"/>
      <c r="B8" s="152" t="s">
        <v>186</v>
      </c>
      <c r="C8" s="153"/>
      <c r="D8" s="85"/>
      <c r="E8" s="13"/>
      <c r="F8" s="349" t="s">
        <v>230</v>
      </c>
      <c r="G8" s="11"/>
      <c r="H8" s="11"/>
      <c r="I8" s="11"/>
      <c r="J8" s="11"/>
      <c r="K8" s="11"/>
      <c r="L8" s="11"/>
      <c r="M8" s="11"/>
      <c r="N8" s="11"/>
      <c r="O8" s="11"/>
      <c r="P8" s="12"/>
      <c r="Q8" s="12"/>
      <c r="R8" s="12"/>
      <c r="S8" s="12"/>
      <c r="T8" s="12"/>
      <c r="U8" s="12"/>
      <c r="V8" s="12"/>
      <c r="W8" s="12"/>
      <c r="X8" s="12"/>
      <c r="Y8" s="12"/>
      <c r="Z8" s="12"/>
      <c r="AA8" s="12"/>
      <c r="AB8" s="12"/>
    </row>
    <row r="9" spans="1:28" s="307" customFormat="1" ht="43.2" customHeight="1" x14ac:dyDescent="0.25">
      <c r="A9" s="303"/>
      <c r="B9" s="297" t="s">
        <v>277</v>
      </c>
      <c r="C9" s="304"/>
      <c r="D9" s="305"/>
      <c r="E9" s="306"/>
      <c r="F9" s="342"/>
      <c r="G9" s="11"/>
      <c r="H9" s="11"/>
      <c r="I9" s="11"/>
      <c r="J9" s="11"/>
      <c r="K9" s="11"/>
      <c r="L9" s="11"/>
      <c r="M9" s="11"/>
      <c r="N9" s="11"/>
      <c r="O9" s="11"/>
      <c r="P9" s="12"/>
      <c r="Q9" s="12"/>
      <c r="R9" s="12"/>
      <c r="S9" s="12"/>
      <c r="T9" s="12"/>
      <c r="U9" s="12"/>
      <c r="V9" s="12"/>
      <c r="W9" s="12"/>
      <c r="X9" s="12"/>
      <c r="Y9" s="12"/>
      <c r="Z9" s="12"/>
      <c r="AA9" s="12"/>
      <c r="AB9" s="12"/>
    </row>
    <row r="10" spans="1:28" ht="24" customHeight="1" thickBot="1" x14ac:dyDescent="0.3">
      <c r="A10" s="72"/>
      <c r="B10" s="154" t="s">
        <v>278</v>
      </c>
      <c r="C10" s="155"/>
      <c r="D10" s="112"/>
      <c r="E10" s="13"/>
      <c r="F10" s="342"/>
      <c r="G10" s="17"/>
      <c r="H10" s="17"/>
      <c r="I10" s="17"/>
      <c r="J10" s="17"/>
      <c r="K10" s="17"/>
      <c r="L10" s="17"/>
      <c r="M10" s="17"/>
      <c r="N10" s="17"/>
      <c r="O10" s="17"/>
    </row>
    <row r="11" spans="1:28" ht="24" customHeight="1" x14ac:dyDescent="0.25">
      <c r="A11" s="72" t="str">
        <f t="shared" ref="A11:A33" si="0">IF(ISBLANK(D11), "Aizpildāms lauks"," ")</f>
        <v xml:space="preserve"> </v>
      </c>
      <c r="B11" s="156" t="s">
        <v>135</v>
      </c>
      <c r="C11" s="157" t="s">
        <v>2</v>
      </c>
      <c r="D11" s="136">
        <v>6.8999999999999999E-3</v>
      </c>
      <c r="E11" s="13"/>
      <c r="F11" s="342"/>
      <c r="G11" s="17"/>
      <c r="H11" s="17"/>
      <c r="I11" s="17"/>
      <c r="J11" s="17"/>
      <c r="K11" s="17"/>
      <c r="L11" s="17"/>
      <c r="M11" s="17"/>
      <c r="N11" s="17"/>
      <c r="O11" s="17"/>
    </row>
    <row r="12" spans="1:28" ht="26.4" x14ac:dyDescent="0.25">
      <c r="A12" s="72"/>
      <c r="B12" s="158" t="s">
        <v>291</v>
      </c>
      <c r="C12" s="157" t="s">
        <v>2</v>
      </c>
      <c r="D12" s="136">
        <v>2.2100000000000002E-2</v>
      </c>
      <c r="E12" s="13"/>
      <c r="F12" s="331" t="s">
        <v>300</v>
      </c>
      <c r="G12" s="17"/>
      <c r="H12" s="17"/>
      <c r="I12" s="17"/>
      <c r="J12" s="17"/>
      <c r="K12" s="17"/>
      <c r="L12" s="17"/>
      <c r="M12" s="17"/>
      <c r="N12" s="17"/>
      <c r="O12" s="17"/>
    </row>
    <row r="13" spans="1:28" ht="24" customHeight="1" x14ac:dyDescent="0.25">
      <c r="A13" s="72" t="str">
        <f t="shared" si="0"/>
        <v>Aizpildāms lauks</v>
      </c>
      <c r="B13" s="156" t="s">
        <v>10</v>
      </c>
      <c r="C13" s="157" t="s">
        <v>9</v>
      </c>
      <c r="D13" s="74"/>
      <c r="E13" s="13"/>
      <c r="F13" s="266"/>
      <c r="G13" s="17"/>
      <c r="H13" s="17"/>
      <c r="I13" s="17"/>
      <c r="J13" s="17"/>
      <c r="K13" s="17"/>
      <c r="L13" s="17"/>
      <c r="M13" s="17"/>
      <c r="N13" s="17"/>
      <c r="O13" s="17"/>
    </row>
    <row r="14" spans="1:28" ht="24" customHeight="1" x14ac:dyDescent="0.25">
      <c r="A14" s="72" t="str">
        <f t="shared" si="0"/>
        <v>Aizpildāms lauks</v>
      </c>
      <c r="B14" s="156" t="s">
        <v>229</v>
      </c>
      <c r="C14" s="157" t="s">
        <v>9</v>
      </c>
      <c r="D14" s="74"/>
      <c r="E14" s="13"/>
      <c r="G14" s="17"/>
      <c r="H14" s="17"/>
      <c r="I14" s="17"/>
      <c r="J14" s="17"/>
      <c r="K14" s="17"/>
      <c r="L14" s="17"/>
      <c r="M14" s="17"/>
      <c r="N14" s="17"/>
      <c r="O14" s="17"/>
    </row>
    <row r="15" spans="1:28" ht="24" customHeight="1" x14ac:dyDescent="0.25">
      <c r="A15" s="72"/>
      <c r="B15" s="156"/>
      <c r="C15" s="157"/>
      <c r="D15" s="157"/>
      <c r="E15" s="13"/>
      <c r="G15" s="17"/>
      <c r="H15" s="17"/>
      <c r="I15" s="17"/>
      <c r="J15" s="17"/>
      <c r="K15" s="17"/>
      <c r="L15" s="17"/>
      <c r="M15" s="17"/>
      <c r="N15" s="17"/>
      <c r="O15" s="17"/>
    </row>
    <row r="16" spans="1:28" ht="24" customHeight="1" x14ac:dyDescent="0.25">
      <c r="A16" s="72"/>
      <c r="B16" s="156"/>
      <c r="C16" s="157"/>
      <c r="D16" s="157"/>
      <c r="E16" s="13"/>
      <c r="G16" s="17"/>
      <c r="H16" s="17"/>
      <c r="I16" s="17"/>
      <c r="J16" s="17"/>
      <c r="K16" s="17"/>
      <c r="L16" s="17"/>
      <c r="M16" s="17"/>
      <c r="N16" s="17"/>
      <c r="O16" s="17"/>
    </row>
    <row r="17" spans="1:15" ht="24" customHeight="1" x14ac:dyDescent="0.25">
      <c r="A17" s="72"/>
      <c r="B17" s="297" t="s">
        <v>279</v>
      </c>
      <c r="C17" s="157"/>
      <c r="D17" s="157"/>
      <c r="E17" s="13"/>
      <c r="F17" s="144"/>
      <c r="G17" s="17"/>
      <c r="H17" s="17"/>
      <c r="I17" s="17"/>
      <c r="J17" s="17"/>
      <c r="K17" s="17"/>
      <c r="L17" s="17"/>
      <c r="M17" s="17"/>
      <c r="N17" s="17"/>
      <c r="O17" s="17"/>
    </row>
    <row r="18" spans="1:15" ht="40.200000000000003" customHeight="1" thickBot="1" x14ac:dyDescent="0.3">
      <c r="A18" s="72"/>
      <c r="B18" s="348" t="s">
        <v>264</v>
      </c>
      <c r="C18" s="348"/>
      <c r="D18" s="348"/>
      <c r="E18" s="13"/>
      <c r="F18" s="144"/>
      <c r="G18" s="17"/>
      <c r="H18" s="17"/>
      <c r="I18" s="17"/>
      <c r="J18" s="17"/>
      <c r="K18" s="17"/>
      <c r="L18" s="17"/>
      <c r="M18" s="17"/>
      <c r="N18" s="17"/>
      <c r="O18" s="17"/>
    </row>
    <row r="19" spans="1:15" ht="20.399999999999999" customHeight="1" x14ac:dyDescent="0.25">
      <c r="A19" s="72"/>
      <c r="B19" s="158" t="s">
        <v>198</v>
      </c>
      <c r="C19" s="157" t="s">
        <v>2</v>
      </c>
      <c r="D19" s="84"/>
      <c r="E19" s="13"/>
      <c r="F19" s="144"/>
      <c r="G19" s="17"/>
      <c r="H19" s="17"/>
      <c r="I19" s="17"/>
      <c r="J19" s="17"/>
      <c r="K19" s="17"/>
      <c r="L19" s="17"/>
      <c r="M19" s="17"/>
      <c r="N19" s="17"/>
      <c r="O19" s="17"/>
    </row>
    <row r="20" spans="1:15" ht="20.399999999999999" customHeight="1" x14ac:dyDescent="0.25">
      <c r="A20" s="72"/>
      <c r="B20" s="158" t="s">
        <v>199</v>
      </c>
      <c r="C20" s="157" t="s">
        <v>2</v>
      </c>
      <c r="D20" s="84"/>
      <c r="E20" s="13"/>
      <c r="F20" s="144"/>
      <c r="G20" s="17"/>
      <c r="H20" s="17"/>
      <c r="I20" s="17"/>
      <c r="J20" s="17"/>
      <c r="K20" s="17"/>
      <c r="L20" s="17"/>
      <c r="M20" s="17"/>
      <c r="N20" s="17"/>
      <c r="O20" s="17"/>
    </row>
    <row r="21" spans="1:15" ht="24" customHeight="1" x14ac:dyDescent="0.25">
      <c r="A21" s="72" t="str">
        <f t="shared" si="0"/>
        <v xml:space="preserve"> </v>
      </c>
      <c r="B21" s="156" t="s">
        <v>135</v>
      </c>
      <c r="C21" s="157" t="s">
        <v>2</v>
      </c>
      <c r="D21" s="128">
        <f>D19+D20</f>
        <v>0</v>
      </c>
      <c r="E21" s="13"/>
      <c r="F21" s="144"/>
      <c r="G21" s="17"/>
      <c r="H21" s="17"/>
      <c r="I21" s="17"/>
      <c r="J21" s="17"/>
      <c r="K21" s="17"/>
      <c r="L21" s="17"/>
      <c r="M21" s="17"/>
      <c r="N21" s="17"/>
      <c r="O21" s="17"/>
    </row>
    <row r="22" spans="1:15" ht="24" customHeight="1" x14ac:dyDescent="0.25">
      <c r="A22" s="72" t="str">
        <f t="shared" si="0"/>
        <v>Aizpildāms lauks</v>
      </c>
      <c r="B22" s="156" t="s">
        <v>10</v>
      </c>
      <c r="C22" s="157" t="s">
        <v>9</v>
      </c>
      <c r="D22" s="74"/>
      <c r="E22" s="13"/>
      <c r="F22" s="144"/>
      <c r="G22" s="17"/>
      <c r="H22" s="17"/>
      <c r="I22" s="17"/>
      <c r="J22" s="17"/>
      <c r="K22" s="17"/>
      <c r="L22" s="17"/>
      <c r="M22" s="17"/>
      <c r="N22" s="17"/>
      <c r="O22" s="17"/>
    </row>
    <row r="23" spans="1:15" ht="24" customHeight="1" x14ac:dyDescent="0.25">
      <c r="A23" s="72" t="str">
        <f t="shared" si="0"/>
        <v>Aizpildāms lauks</v>
      </c>
      <c r="B23" s="156" t="s">
        <v>229</v>
      </c>
      <c r="C23" s="157" t="s">
        <v>9</v>
      </c>
      <c r="D23" s="74"/>
      <c r="E23" s="13"/>
      <c r="F23" s="144"/>
      <c r="G23" s="17"/>
      <c r="H23" s="17"/>
      <c r="I23" s="17"/>
      <c r="J23" s="17"/>
      <c r="K23" s="17"/>
      <c r="L23" s="17"/>
      <c r="M23" s="17"/>
      <c r="N23" s="17"/>
      <c r="O23" s="17"/>
    </row>
    <row r="24" spans="1:15" ht="24" customHeight="1" x14ac:dyDescent="0.25">
      <c r="A24" s="72"/>
      <c r="B24" s="156"/>
      <c r="C24" s="157"/>
      <c r="D24" s="157"/>
      <c r="E24" s="13"/>
      <c r="F24" s="266"/>
      <c r="G24" s="17"/>
      <c r="H24" s="17"/>
      <c r="I24" s="17"/>
      <c r="J24" s="17"/>
      <c r="K24" s="17"/>
      <c r="L24" s="17"/>
      <c r="M24" s="17"/>
      <c r="N24" s="17"/>
      <c r="O24" s="17"/>
    </row>
    <row r="25" spans="1:15" ht="29.4" customHeight="1" thickBot="1" x14ac:dyDescent="0.3">
      <c r="A25" s="72"/>
      <c r="B25" s="348" t="s">
        <v>280</v>
      </c>
      <c r="C25" s="348"/>
      <c r="D25" s="348"/>
      <c r="E25" s="13"/>
      <c r="F25" s="266"/>
      <c r="G25" s="17"/>
      <c r="H25" s="17"/>
      <c r="I25" s="17"/>
      <c r="J25" s="17"/>
      <c r="K25" s="17"/>
      <c r="L25" s="17"/>
      <c r="M25" s="17"/>
      <c r="N25" s="17"/>
      <c r="O25" s="17"/>
    </row>
    <row r="26" spans="1:15" ht="24" customHeight="1" x14ac:dyDescent="0.25">
      <c r="A26" s="72"/>
      <c r="B26" s="158" t="s">
        <v>198</v>
      </c>
      <c r="C26" s="157" t="s">
        <v>2</v>
      </c>
      <c r="D26" s="308">
        <v>6.8999999999999999E-3</v>
      </c>
      <c r="E26" s="13"/>
      <c r="F26" s="266" t="s">
        <v>282</v>
      </c>
      <c r="G26" s="17"/>
      <c r="H26" s="17"/>
      <c r="I26" s="17"/>
      <c r="J26" s="17"/>
      <c r="K26" s="17"/>
      <c r="L26" s="17"/>
      <c r="M26" s="17"/>
      <c r="N26" s="17"/>
      <c r="O26" s="17"/>
    </row>
    <row r="27" spans="1:15" ht="24" customHeight="1" x14ac:dyDescent="0.25">
      <c r="A27" s="72" t="str">
        <f>IF(ISBLANK(D27), "Aizpildāms lauks"," ")</f>
        <v>Aizpildāms lauks</v>
      </c>
      <c r="B27" s="156" t="s">
        <v>10</v>
      </c>
      <c r="C27" s="157" t="s">
        <v>9</v>
      </c>
      <c r="D27" s="74"/>
      <c r="E27" s="13"/>
      <c r="F27" s="266" t="s">
        <v>281</v>
      </c>
      <c r="G27" s="17"/>
      <c r="H27" s="17"/>
      <c r="I27" s="17"/>
      <c r="J27" s="17"/>
      <c r="K27" s="17"/>
      <c r="L27" s="17"/>
      <c r="M27" s="17"/>
      <c r="N27" s="17"/>
      <c r="O27" s="17"/>
    </row>
    <row r="28" spans="1:15" ht="24" customHeight="1" x14ac:dyDescent="0.25">
      <c r="A28" s="72" t="str">
        <f>IF(ISBLANK(D28), "Aizpildāms lauks"," ")</f>
        <v>Aizpildāms lauks</v>
      </c>
      <c r="B28" s="156" t="s">
        <v>229</v>
      </c>
      <c r="C28" s="157" t="s">
        <v>9</v>
      </c>
      <c r="D28" s="74"/>
      <c r="E28" s="13"/>
      <c r="F28" s="266"/>
      <c r="G28" s="17"/>
      <c r="H28" s="17"/>
      <c r="I28" s="17"/>
      <c r="J28" s="17"/>
      <c r="K28" s="17"/>
      <c r="L28" s="17"/>
      <c r="M28" s="17"/>
      <c r="N28" s="17"/>
      <c r="O28" s="17"/>
    </row>
    <row r="29" spans="1:15" ht="24" customHeight="1" x14ac:dyDescent="0.25">
      <c r="A29" s="72"/>
      <c r="B29" s="156"/>
      <c r="C29" s="157"/>
      <c r="D29" s="157"/>
      <c r="E29" s="13"/>
      <c r="F29" s="266"/>
      <c r="G29" s="17"/>
      <c r="H29" s="17"/>
      <c r="I29" s="17"/>
      <c r="J29" s="17"/>
      <c r="K29" s="17"/>
      <c r="L29" s="17"/>
      <c r="M29" s="17"/>
      <c r="N29" s="17"/>
      <c r="O29" s="17"/>
    </row>
    <row r="30" spans="1:15" ht="24" customHeight="1" thickBot="1" x14ac:dyDescent="0.3">
      <c r="A30" s="72"/>
      <c r="B30" s="154" t="s">
        <v>8</v>
      </c>
      <c r="C30" s="159"/>
      <c r="D30" s="112"/>
      <c r="E30" s="13"/>
      <c r="F30" s="144"/>
      <c r="G30" s="17"/>
      <c r="H30" s="17"/>
      <c r="I30" s="17"/>
      <c r="J30" s="17"/>
      <c r="K30" s="17"/>
      <c r="L30" s="17"/>
      <c r="M30" s="17"/>
      <c r="N30" s="17"/>
      <c r="O30" s="17"/>
    </row>
    <row r="31" spans="1:15" ht="24" customHeight="1" x14ac:dyDescent="0.25">
      <c r="A31" s="72" t="str">
        <f t="shared" si="0"/>
        <v>Aizpildāms lauks</v>
      </c>
      <c r="B31" s="156" t="s">
        <v>135</v>
      </c>
      <c r="C31" s="157" t="s">
        <v>2</v>
      </c>
      <c r="D31" s="78"/>
      <c r="E31" s="13"/>
      <c r="F31" s="144" t="s">
        <v>216</v>
      </c>
      <c r="G31" s="17"/>
      <c r="H31" s="17"/>
      <c r="I31" s="17"/>
      <c r="J31" s="17"/>
      <c r="K31" s="17"/>
      <c r="L31" s="17"/>
      <c r="M31" s="17"/>
      <c r="N31" s="17"/>
      <c r="O31" s="17"/>
    </row>
    <row r="32" spans="1:15" ht="24" customHeight="1" x14ac:dyDescent="0.25">
      <c r="A32" s="72" t="str">
        <f t="shared" si="0"/>
        <v>Aizpildāms lauks</v>
      </c>
      <c r="B32" s="156" t="s">
        <v>10</v>
      </c>
      <c r="C32" s="157" t="s">
        <v>9</v>
      </c>
      <c r="D32" s="74"/>
      <c r="E32" s="13"/>
      <c r="F32" s="144"/>
      <c r="G32" s="17"/>
      <c r="H32" s="17"/>
      <c r="I32" s="17"/>
      <c r="J32" s="17"/>
      <c r="K32" s="17"/>
      <c r="L32" s="17"/>
      <c r="M32" s="17"/>
      <c r="N32" s="17"/>
      <c r="O32" s="17"/>
    </row>
    <row r="33" spans="1:28" ht="27.6" customHeight="1" x14ac:dyDescent="0.25">
      <c r="A33" s="72" t="str">
        <f t="shared" si="0"/>
        <v>Aizpildāms lauks</v>
      </c>
      <c r="B33" s="156" t="s">
        <v>229</v>
      </c>
      <c r="C33" s="157" t="s">
        <v>9</v>
      </c>
      <c r="D33" s="74"/>
      <c r="E33" s="13"/>
      <c r="F33" s="145"/>
      <c r="G33" s="17"/>
      <c r="H33" s="17"/>
      <c r="I33" s="17"/>
      <c r="J33" s="17"/>
      <c r="K33" s="17"/>
      <c r="L33" s="17"/>
      <c r="M33" s="17"/>
      <c r="N33" s="17"/>
      <c r="O33" s="17"/>
    </row>
    <row r="34" spans="1:28" ht="27.6" customHeight="1" x14ac:dyDescent="0.25">
      <c r="A34" s="72"/>
      <c r="B34" s="156"/>
      <c r="C34" s="157"/>
      <c r="D34" s="157"/>
      <c r="E34" s="13"/>
      <c r="F34" s="145"/>
      <c r="G34" s="17"/>
      <c r="H34" s="17"/>
      <c r="I34" s="17"/>
      <c r="J34" s="17"/>
      <c r="K34" s="17"/>
      <c r="L34" s="17"/>
      <c r="M34" s="17"/>
      <c r="N34" s="17"/>
      <c r="O34" s="17"/>
    </row>
    <row r="35" spans="1:28" ht="18" customHeight="1" x14ac:dyDescent="0.25">
      <c r="A35" s="152"/>
      <c r="B35" s="152" t="s">
        <v>187</v>
      </c>
      <c r="C35" s="153"/>
      <c r="D35" s="85"/>
      <c r="E35" s="13"/>
      <c r="F35" s="145"/>
      <c r="G35" s="11"/>
      <c r="H35" s="11"/>
      <c r="I35" s="11"/>
      <c r="J35" s="11"/>
      <c r="K35" s="11"/>
      <c r="L35" s="11"/>
      <c r="M35" s="11"/>
      <c r="N35" s="11"/>
      <c r="O35" s="11"/>
      <c r="P35" s="12"/>
      <c r="Q35" s="12"/>
      <c r="R35" s="12"/>
      <c r="S35" s="12"/>
      <c r="T35" s="12"/>
      <c r="U35" s="12"/>
      <c r="V35" s="12"/>
      <c r="W35" s="12"/>
      <c r="X35" s="12"/>
      <c r="Y35" s="12"/>
      <c r="Z35" s="12"/>
      <c r="AA35" s="12"/>
      <c r="AB35" s="12"/>
    </row>
    <row r="36" spans="1:28" ht="24" customHeight="1" thickBot="1" x14ac:dyDescent="0.3">
      <c r="A36" s="72"/>
      <c r="B36" s="154" t="s">
        <v>61</v>
      </c>
      <c r="C36" s="159"/>
      <c r="D36" s="112"/>
      <c r="E36" s="13"/>
      <c r="F36" s="146"/>
      <c r="G36" s="17"/>
      <c r="H36" s="17"/>
      <c r="I36" s="17"/>
      <c r="J36" s="17"/>
      <c r="K36" s="17"/>
      <c r="L36" s="17"/>
      <c r="M36" s="17"/>
      <c r="N36" s="17"/>
      <c r="O36" s="17"/>
    </row>
    <row r="37" spans="1:28" ht="30" customHeight="1" x14ac:dyDescent="0.25">
      <c r="A37" s="72" t="str">
        <f>IF(ISBLANK(D37),"Aizpildāms lauks",IF(D37&lt;5%,"Kļūda"," "))</f>
        <v>Aizpildāms lauks</v>
      </c>
      <c r="B37" s="160" t="s">
        <v>295</v>
      </c>
      <c r="C37" s="157" t="s">
        <v>2</v>
      </c>
      <c r="D37" s="136"/>
      <c r="E37" s="13"/>
      <c r="F37" s="146" t="s">
        <v>226</v>
      </c>
      <c r="G37" s="17"/>
      <c r="H37" s="17"/>
      <c r="I37" s="17"/>
      <c r="J37" s="17"/>
      <c r="K37" s="17"/>
      <c r="L37" s="17"/>
      <c r="M37" s="17"/>
      <c r="N37" s="17"/>
      <c r="O37" s="17"/>
    </row>
    <row r="38" spans="1:28" ht="40.200000000000003" customHeight="1" x14ac:dyDescent="0.25">
      <c r="A38" s="72" t="str">
        <f>IF(D38&lt;4.7619047619%,"Kļūda"," ")</f>
        <v xml:space="preserve"> </v>
      </c>
      <c r="B38" s="161" t="s">
        <v>69</v>
      </c>
      <c r="C38" s="157" t="s">
        <v>2</v>
      </c>
      <c r="D38" s="143" t="str">
        <f>IF(ISBLANK(D37), " ", D37*'Pamata pieņēmumi'!D16/'Pamata pieņēmumi'!D15)</f>
        <v xml:space="preserve"> </v>
      </c>
      <c r="E38" s="13"/>
      <c r="F38" s="146" t="s">
        <v>227</v>
      </c>
      <c r="G38" s="17"/>
      <c r="H38" s="17"/>
      <c r="I38" s="17"/>
      <c r="J38" s="17"/>
      <c r="K38" s="17"/>
      <c r="L38" s="17"/>
      <c r="M38" s="17"/>
      <c r="N38" s="17"/>
      <c r="O38" s="17"/>
    </row>
    <row r="39" spans="1:28" ht="27.6" customHeight="1" x14ac:dyDescent="0.25">
      <c r="A39" s="72" t="str">
        <f>IF(ISBLANK(D39), "Aizpildāms lauks"," ")</f>
        <v>Aizpildāms lauks</v>
      </c>
      <c r="B39" s="156" t="s">
        <v>284</v>
      </c>
      <c r="C39" s="157" t="s">
        <v>2</v>
      </c>
      <c r="D39" s="75"/>
      <c r="E39" s="13"/>
      <c r="F39" s="146"/>
      <c r="G39" s="17"/>
      <c r="H39" s="17"/>
      <c r="I39" s="17"/>
      <c r="J39" s="17"/>
      <c r="K39" s="17"/>
      <c r="L39" s="17"/>
      <c r="M39" s="17"/>
      <c r="N39" s="17"/>
      <c r="O39" s="17"/>
    </row>
    <row r="40" spans="1:28" ht="28.8" customHeight="1" x14ac:dyDescent="0.25">
      <c r="A40" s="72" t="str">
        <f>IF(ISBLANK(D40), "Aizpildāms lauks"," ")</f>
        <v>Aizpildāms lauks</v>
      </c>
      <c r="B40" s="156" t="s">
        <v>268</v>
      </c>
      <c r="C40" s="157" t="s">
        <v>2</v>
      </c>
      <c r="D40" s="75"/>
      <c r="E40" s="13"/>
      <c r="F40" s="144" t="s">
        <v>236</v>
      </c>
      <c r="G40" s="17"/>
      <c r="H40" s="17"/>
      <c r="I40" s="17"/>
      <c r="J40" s="17"/>
      <c r="K40" s="17"/>
      <c r="L40" s="17"/>
      <c r="M40" s="17"/>
      <c r="N40" s="17"/>
      <c r="O40" s="17"/>
    </row>
    <row r="41" spans="1:28" ht="28.8" customHeight="1" thickBot="1" x14ac:dyDescent="0.3">
      <c r="A41" s="72"/>
      <c r="B41" s="154" t="s">
        <v>62</v>
      </c>
      <c r="C41" s="159"/>
      <c r="D41" s="112"/>
      <c r="E41" s="13"/>
      <c r="F41" s="146"/>
      <c r="G41" s="17"/>
      <c r="H41" s="17"/>
      <c r="I41" s="17"/>
      <c r="J41" s="17"/>
      <c r="K41" s="17"/>
      <c r="L41" s="17"/>
      <c r="M41" s="17"/>
      <c r="N41" s="17"/>
      <c r="O41" s="17"/>
    </row>
    <row r="42" spans="1:28" ht="24" customHeight="1" x14ac:dyDescent="0.25">
      <c r="A42" s="72" t="str">
        <f>IF(D38&lt;4.7619047619%,"Kļūda"," ")</f>
        <v xml:space="preserve"> </v>
      </c>
      <c r="B42" s="161" t="s">
        <v>137</v>
      </c>
      <c r="C42" s="157" t="s">
        <v>2</v>
      </c>
      <c r="D42" s="143" t="e">
        <f>100%-D38-D44</f>
        <v>#VALUE!</v>
      </c>
      <c r="E42" s="13"/>
      <c r="F42" s="147" t="s">
        <v>225</v>
      </c>
      <c r="G42" s="17"/>
      <c r="H42" s="17"/>
      <c r="I42" s="17"/>
      <c r="J42" s="17"/>
      <c r="K42" s="17"/>
      <c r="L42" s="17"/>
      <c r="M42" s="17"/>
      <c r="N42" s="17"/>
      <c r="O42" s="17"/>
    </row>
    <row r="43" spans="1:28" ht="26.4" customHeight="1" x14ac:dyDescent="0.25">
      <c r="A43" s="72" t="str">
        <f t="shared" ref="A43:A52" si="1">IF(ISBLANK(D43), "Aizpildāms lauks"," ")</f>
        <v>Aizpildāms lauks</v>
      </c>
      <c r="B43" s="156" t="s">
        <v>269</v>
      </c>
      <c r="C43" s="157" t="s">
        <v>2</v>
      </c>
      <c r="D43" s="75"/>
      <c r="E43" s="13"/>
      <c r="F43" s="347" t="s">
        <v>207</v>
      </c>
      <c r="G43" s="17"/>
      <c r="H43" s="17"/>
      <c r="I43" s="17"/>
      <c r="J43" s="17"/>
      <c r="K43" s="17"/>
      <c r="L43" s="17"/>
      <c r="M43" s="17"/>
      <c r="N43" s="17"/>
      <c r="O43" s="17"/>
    </row>
    <row r="44" spans="1:28" ht="24" customHeight="1" x14ac:dyDescent="0.25">
      <c r="A44" s="72" t="str">
        <f>IF(ISBLANK(D44), "Aizpildāms lauks"," ")</f>
        <v>Aizpildāms lauks</v>
      </c>
      <c r="B44" s="161" t="s">
        <v>67</v>
      </c>
      <c r="C44" s="157" t="s">
        <v>2</v>
      </c>
      <c r="D44" s="137"/>
      <c r="E44" s="13"/>
      <c r="F44" s="347"/>
      <c r="G44" s="17"/>
      <c r="H44" s="17"/>
      <c r="I44" s="17"/>
      <c r="J44" s="17"/>
      <c r="K44" s="17"/>
      <c r="L44" s="17"/>
      <c r="M44" s="17"/>
      <c r="N44" s="17"/>
      <c r="O44" s="17"/>
    </row>
    <row r="45" spans="1:28" ht="30.6" customHeight="1" x14ac:dyDescent="0.25">
      <c r="A45" s="72" t="str">
        <f>IF(ISBLANK(D45), "Aizpildāms lauks"," ")</f>
        <v>Aizpildāms lauks</v>
      </c>
      <c r="B45" s="156" t="s">
        <v>270</v>
      </c>
      <c r="C45" s="157" t="s">
        <v>2</v>
      </c>
      <c r="D45" s="75"/>
      <c r="E45" s="13"/>
      <c r="F45" s="347"/>
      <c r="G45" s="17"/>
      <c r="H45" s="17"/>
      <c r="I45" s="17"/>
      <c r="J45" s="17"/>
      <c r="K45" s="17"/>
      <c r="L45" s="17"/>
      <c r="M45" s="17"/>
      <c r="N45" s="17"/>
      <c r="O45" s="17"/>
    </row>
    <row r="46" spans="1:28" ht="30.6" customHeight="1" x14ac:dyDescent="0.25">
      <c r="A46" s="72" t="str">
        <f>IF(ISBLANK(D46), "Aizpildāms lauks"," ")</f>
        <v>Aizpildāms lauks</v>
      </c>
      <c r="B46" s="156" t="s">
        <v>283</v>
      </c>
      <c r="C46" s="157" t="s">
        <v>2</v>
      </c>
      <c r="D46" s="75"/>
      <c r="E46" s="13"/>
      <c r="F46" s="296"/>
      <c r="G46" s="17"/>
      <c r="H46" s="17"/>
      <c r="I46" s="17"/>
      <c r="J46" s="17"/>
      <c r="K46" s="17"/>
      <c r="L46" s="17"/>
      <c r="M46" s="17"/>
      <c r="N46" s="17"/>
      <c r="O46" s="17"/>
    </row>
    <row r="47" spans="1:28" ht="30.6" customHeight="1" x14ac:dyDescent="0.25">
      <c r="A47" s="72"/>
      <c r="B47" s="156"/>
      <c r="C47" s="157"/>
      <c r="D47" s="157"/>
      <c r="E47" s="13"/>
      <c r="F47" s="296"/>
      <c r="G47" s="17"/>
      <c r="H47" s="17"/>
      <c r="I47" s="17"/>
      <c r="J47" s="17"/>
      <c r="K47" s="17"/>
      <c r="L47" s="17"/>
      <c r="M47" s="17"/>
      <c r="N47" s="17"/>
      <c r="O47" s="17"/>
    </row>
    <row r="48" spans="1:28" ht="24" customHeight="1" x14ac:dyDescent="0.25">
      <c r="A48" s="72" t="e">
        <f>IF(ISBLANK(D48),"Aizpildāms lauks",IF(D48=100%," ","Kļūda"))</f>
        <v>#VALUE!</v>
      </c>
      <c r="B48" s="161" t="s">
        <v>63</v>
      </c>
      <c r="C48" s="157" t="s">
        <v>2</v>
      </c>
      <c r="D48" s="117" t="e">
        <f>D38+D42+D44</f>
        <v>#VALUE!</v>
      </c>
      <c r="E48" s="13"/>
      <c r="F48" s="146" t="s">
        <v>139</v>
      </c>
      <c r="G48" s="17"/>
      <c r="H48" s="17"/>
      <c r="I48" s="17"/>
      <c r="J48" s="17"/>
      <c r="K48" s="17"/>
      <c r="L48" s="17"/>
      <c r="M48" s="17"/>
      <c r="N48" s="17"/>
      <c r="O48" s="17"/>
    </row>
    <row r="49" spans="1:15" ht="24" customHeight="1" x14ac:dyDescent="0.25">
      <c r="A49" s="72"/>
      <c r="B49" s="161" t="s">
        <v>285</v>
      </c>
      <c r="C49" s="157" t="s">
        <v>2</v>
      </c>
      <c r="D49" s="117">
        <f>D39+D46</f>
        <v>0</v>
      </c>
      <c r="E49" s="13"/>
      <c r="F49" s="146" t="s">
        <v>139</v>
      </c>
      <c r="G49" s="17"/>
      <c r="H49" s="17"/>
      <c r="I49" s="17"/>
      <c r="J49" s="17"/>
      <c r="K49" s="17"/>
      <c r="L49" s="17"/>
      <c r="M49" s="17"/>
      <c r="N49" s="17"/>
      <c r="O49" s="17"/>
    </row>
    <row r="50" spans="1:15" ht="24" customHeight="1" x14ac:dyDescent="0.25">
      <c r="A50" s="72" t="str">
        <f>IF(SUM('Izmaksu pieņēmumi'!D26:D27)=0, " ", IF(D50=100%," ","Kļūda"))</f>
        <v xml:space="preserve"> </v>
      </c>
      <c r="B50" s="161" t="s">
        <v>64</v>
      </c>
      <c r="C50" s="157" t="s">
        <v>2</v>
      </c>
      <c r="D50" s="117">
        <f>D40+D45+D43</f>
        <v>0</v>
      </c>
      <c r="E50" s="13"/>
      <c r="F50" s="146" t="s">
        <v>139</v>
      </c>
      <c r="G50" s="17"/>
      <c r="H50" s="17"/>
      <c r="I50" s="17"/>
      <c r="J50" s="17"/>
      <c r="K50" s="17"/>
      <c r="L50" s="17"/>
      <c r="M50" s="17"/>
      <c r="N50" s="17"/>
      <c r="O50" s="17"/>
    </row>
    <row r="51" spans="1:15" ht="31.2" customHeight="1" x14ac:dyDescent="0.25">
      <c r="A51" s="72"/>
      <c r="B51" s="156" t="s">
        <v>228</v>
      </c>
      <c r="C51" s="157" t="s">
        <v>2</v>
      </c>
      <c r="D51" s="293">
        <v>0.3</v>
      </c>
      <c r="E51" s="13"/>
      <c r="F51" s="294" t="s">
        <v>322</v>
      </c>
      <c r="G51" s="17"/>
      <c r="H51" s="17"/>
      <c r="I51" s="17"/>
      <c r="J51" s="17"/>
      <c r="K51" s="17"/>
      <c r="L51" s="17"/>
      <c r="M51" s="17"/>
      <c r="N51" s="17"/>
      <c r="O51" s="17"/>
    </row>
    <row r="52" spans="1:15" ht="26.4" customHeight="1" x14ac:dyDescent="0.25">
      <c r="A52" s="72" t="str">
        <f t="shared" si="1"/>
        <v xml:space="preserve"> </v>
      </c>
      <c r="B52" s="162" t="s">
        <v>172</v>
      </c>
      <c r="C52" s="157" t="s">
        <v>4</v>
      </c>
      <c r="D52" s="118">
        <f>-SUM(Finansējums!J45:AU45)</f>
        <v>0</v>
      </c>
      <c r="F52" s="346" t="s">
        <v>323</v>
      </c>
    </row>
    <row r="53" spans="1:15" ht="31.2" customHeight="1" x14ac:dyDescent="0.25">
      <c r="B53" s="37" t="s">
        <v>308</v>
      </c>
      <c r="C53" s="157" t="s">
        <v>4</v>
      </c>
      <c r="D53" s="118" t="e">
        <f>D52+'Pašvaldības finansējums'!L33+SUM('Aizdevums_valsts atbalsts'!E23:AH23)+SUM('Aizdevums_valsts atbalsts'!E45:AH45)</f>
        <v>#VALUE!</v>
      </c>
      <c r="F53" s="346"/>
    </row>
    <row r="54" spans="1:15" ht="13.2" customHeight="1" x14ac:dyDescent="0.25">
      <c r="D54" s="18"/>
      <c r="F54" s="346"/>
    </row>
    <row r="55" spans="1:15" ht="13.2" customHeight="1" x14ac:dyDescent="0.25">
      <c r="D55" s="19"/>
      <c r="F55" s="346"/>
    </row>
    <row r="56" spans="1:15" x14ac:dyDescent="0.25">
      <c r="F56" s="346"/>
    </row>
    <row r="57" spans="1:15" ht="13.2" hidden="1" customHeight="1" x14ac:dyDescent="0.25">
      <c r="F57" s="346"/>
    </row>
    <row r="58" spans="1:15" x14ac:dyDescent="0.25">
      <c r="F58" s="346"/>
    </row>
    <row r="59" spans="1:15" x14ac:dyDescent="0.25"/>
    <row r="60" spans="1:15" x14ac:dyDescent="0.25"/>
    <row r="61" spans="1:15" x14ac:dyDescent="0.25"/>
    <row r="62" spans="1:15" x14ac:dyDescent="0.25">
      <c r="F62" s="156"/>
    </row>
    <row r="63" spans="1:15" x14ac:dyDescent="0.25"/>
    <row r="64" spans="1:15"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sheetData>
  <sheetProtection algorithmName="SHA-512" hashValue="7xi2REIxIHrnuJ/mEnr9FpNMIyKkgTiNcvzOm6vQIqS9YAEyRWI8dSjhR2ndjIJ71t7swrFJumGrrRXuOcsaAA==" saltValue="4xG8jbFy6KHmRJEQtrv6cQ==" spinCount="100000" sheet="1" objects="1" scenarios="1"/>
  <mergeCells count="8">
    <mergeCell ref="F52:F58"/>
    <mergeCell ref="A1:B1"/>
    <mergeCell ref="A2:B2"/>
    <mergeCell ref="A3:B3"/>
    <mergeCell ref="F43:F45"/>
    <mergeCell ref="B18:D18"/>
    <mergeCell ref="B25:D25"/>
    <mergeCell ref="F8:F11"/>
  </mergeCells>
  <conditionalFormatting sqref="A10:A52">
    <cfRule type="containsText" dxfId="39" priority="26" operator="containsText" text="Kļūda">
      <formula>NOT(ISERROR(SEARCH("Kļūda",A10)))</formula>
    </cfRule>
  </conditionalFormatting>
  <conditionalFormatting sqref="D2">
    <cfRule type="expression" dxfId="38" priority="27">
      <formula>"ERROR"</formula>
    </cfRule>
  </conditionalFormatting>
  <conditionalFormatting sqref="D37">
    <cfRule type="containsBlanks" dxfId="37" priority="25">
      <formula>LEN(TRIM(D37))=0</formula>
    </cfRule>
    <cfRule type="cellIs" dxfId="36" priority="45" operator="lessThan">
      <formula>0.05</formula>
    </cfRule>
  </conditionalFormatting>
  <conditionalFormatting sqref="D42">
    <cfRule type="expression" dxfId="35" priority="20">
      <formula>$A$38="Kļūda"</formula>
    </cfRule>
  </conditionalFormatting>
  <conditionalFormatting sqref="D48">
    <cfRule type="expression" dxfId="34" priority="3">
      <formula>$D$48&lt;1</formula>
    </cfRule>
    <cfRule type="expression" dxfId="33" priority="4">
      <formula>$D$48&gt;1</formula>
    </cfRule>
  </conditionalFormatting>
  <conditionalFormatting sqref="D49">
    <cfRule type="expression" dxfId="32" priority="1">
      <formula>$D$49&lt;1</formula>
    </cfRule>
    <cfRule type="expression" dxfId="31" priority="2">
      <formula>$D$49&gt;1</formula>
    </cfRule>
  </conditionalFormatting>
  <conditionalFormatting sqref="D51">
    <cfRule type="expression" dxfId="29" priority="8">
      <formula>$D$51&gt;30%</formula>
    </cfRule>
  </conditionalFormatting>
  <conditionalFormatting sqref="D52:D53">
    <cfRule type="cellIs" dxfId="28" priority="35" operator="lessThan">
      <formula>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5" id="{4CF1F3EC-ED03-4B64-B5F5-871DE3F435BE}">
            <xm:f>AND('Izmaksu pieņēmumi'!$D$29&gt;0,$D$50&lt;100%)</xm:f>
            <x14:dxf>
              <font>
                <color theme="9"/>
              </font>
              <fill>
                <patternFill>
                  <bgColor theme="9" tint="0.59996337778862885"/>
                </patternFill>
              </fill>
            </x14:dxf>
          </x14:cfRule>
          <xm:sqref>D50</xm:sqref>
        </x14:conditionalFormatting>
        <x14:conditionalFormatting xmlns:xm="http://schemas.microsoft.com/office/excel/2006/main">
          <x14:cfRule type="expression" priority="36" id="{1BD3F444-5576-4104-B1E2-1A866093FDE1}">
            <xm:f>$D$52&gt;49%*SUM(Finansējums!$E$14:$E$18)</xm:f>
            <x14:dxf>
              <fill>
                <patternFill>
                  <bgColor theme="9" tint="0.59996337778862885"/>
                </patternFill>
              </fill>
            </x14:dxf>
          </x14:cfRule>
          <xm:sqref>D52:D53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BF72"/>
  <sheetViews>
    <sheetView showGridLines="0" zoomScaleNormal="100" workbookViewId="0">
      <selection activeCell="G13" sqref="G13"/>
    </sheetView>
  </sheetViews>
  <sheetFormatPr defaultColWidth="0" defaultRowHeight="13.2" zeroHeight="1" outlineLevelRow="1" x14ac:dyDescent="0.25"/>
  <cols>
    <col min="1" max="1" width="2.59765625" style="37" customWidth="1"/>
    <col min="2" max="2" width="78.3984375" style="37" customWidth="1"/>
    <col min="3" max="4" width="10.59765625" style="37" customWidth="1"/>
    <col min="5" max="9" width="9.59765625" style="37" customWidth="1"/>
    <col min="10" max="10" width="12.5" style="37" customWidth="1"/>
    <col min="11" max="11" width="11.09765625" style="37" customWidth="1"/>
    <col min="12" max="52" width="9.59765625" style="37" customWidth="1"/>
    <col min="53" max="53" width="8.69921875" style="37" customWidth="1"/>
    <col min="54" max="58" width="0" style="37" hidden="1" customWidth="1"/>
    <col min="59" max="16384" width="8.69921875" style="37" hidden="1"/>
  </cols>
  <sheetData>
    <row r="1" spans="2:58" ht="12.45" x14ac:dyDescent="0.25"/>
    <row r="2" spans="2:58" ht="13.05" customHeight="1" x14ac:dyDescent="0.25">
      <c r="B2" s="163"/>
    </row>
    <row r="3" spans="2:58" ht="19.95" customHeight="1" x14ac:dyDescent="0.3">
      <c r="B3" s="181" t="s">
        <v>74</v>
      </c>
      <c r="C3" s="182"/>
    </row>
    <row r="4" spans="2:58" ht="19.5" customHeight="1" x14ac:dyDescent="0.25">
      <c r="C4" s="183" t="s">
        <v>209</v>
      </c>
      <c r="E4" s="184" t="s">
        <v>88</v>
      </c>
    </row>
    <row r="5" spans="2:58" s="186" customFormat="1" ht="19.95" customHeight="1" x14ac:dyDescent="0.25">
      <c r="B5" s="152"/>
      <c r="C5" s="152">
        <v>1</v>
      </c>
      <c r="D5" s="152">
        <v>2</v>
      </c>
      <c r="E5" s="152">
        <v>3</v>
      </c>
      <c r="F5" s="152">
        <v>4</v>
      </c>
      <c r="G5" s="152">
        <v>5</v>
      </c>
      <c r="H5" s="152">
        <v>6</v>
      </c>
      <c r="I5" s="152">
        <v>7</v>
      </c>
      <c r="J5" s="152">
        <v>8</v>
      </c>
      <c r="K5" s="152">
        <v>9</v>
      </c>
      <c r="L5" s="152">
        <v>10</v>
      </c>
      <c r="M5" s="152">
        <v>11</v>
      </c>
      <c r="N5" s="152">
        <v>12</v>
      </c>
      <c r="O5" s="152">
        <v>13</v>
      </c>
      <c r="P5" s="152">
        <v>14</v>
      </c>
      <c r="Q5" s="152">
        <v>15</v>
      </c>
      <c r="R5" s="152">
        <v>16</v>
      </c>
      <c r="S5" s="152">
        <v>17</v>
      </c>
      <c r="T5" s="152">
        <v>18</v>
      </c>
      <c r="U5" s="152">
        <v>19</v>
      </c>
      <c r="V5" s="152">
        <v>20</v>
      </c>
      <c r="W5" s="152">
        <v>21</v>
      </c>
      <c r="X5" s="152">
        <v>22</v>
      </c>
      <c r="Y5" s="152">
        <v>23</v>
      </c>
      <c r="Z5" s="152">
        <v>24</v>
      </c>
      <c r="AA5" s="152">
        <v>25</v>
      </c>
      <c r="AB5" s="152">
        <v>26</v>
      </c>
      <c r="AC5" s="152">
        <v>27</v>
      </c>
      <c r="AD5" s="152">
        <v>28</v>
      </c>
      <c r="AE5" s="152">
        <v>29</v>
      </c>
      <c r="AF5" s="152">
        <v>30</v>
      </c>
      <c r="AG5" s="152">
        <v>31</v>
      </c>
      <c r="AH5" s="152">
        <v>32</v>
      </c>
      <c r="AI5" s="152">
        <v>33</v>
      </c>
      <c r="AJ5" s="152">
        <v>34</v>
      </c>
      <c r="AK5" s="152">
        <v>35</v>
      </c>
      <c r="AL5" s="152">
        <v>36</v>
      </c>
      <c r="AM5" s="152">
        <v>37</v>
      </c>
      <c r="AN5" s="152">
        <v>38</v>
      </c>
      <c r="AO5" s="152">
        <v>39</v>
      </c>
      <c r="AP5" s="152">
        <v>40</v>
      </c>
      <c r="AQ5" s="152">
        <v>41</v>
      </c>
      <c r="AR5" s="152">
        <v>42</v>
      </c>
      <c r="AS5" s="152">
        <v>43</v>
      </c>
      <c r="AT5" s="152">
        <v>44</v>
      </c>
      <c r="AU5" s="152">
        <v>45</v>
      </c>
      <c r="AV5" s="152">
        <v>46</v>
      </c>
      <c r="AW5" s="152">
        <v>47</v>
      </c>
      <c r="AX5" s="152">
        <v>48</v>
      </c>
      <c r="AY5" s="152">
        <v>49</v>
      </c>
      <c r="AZ5" s="152">
        <v>50</v>
      </c>
      <c r="BA5" s="185"/>
      <c r="BB5" s="185"/>
      <c r="BC5" s="185"/>
      <c r="BD5" s="185"/>
      <c r="BE5" s="185"/>
      <c r="BF5" s="185"/>
    </row>
    <row r="6" spans="2:58" ht="19.95" customHeight="1" x14ac:dyDescent="0.25">
      <c r="B6" s="166" t="s">
        <v>53</v>
      </c>
      <c r="C6" s="187" t="e">
        <f>'Naudas plūsma'!C30</f>
        <v>#VALUE!</v>
      </c>
      <c r="D6" s="187" t="e">
        <f>'Naudas plūsma'!D30</f>
        <v>#VALUE!</v>
      </c>
      <c r="E6" s="187" t="e">
        <f>'Naudas plūsma'!E30</f>
        <v>#VALUE!</v>
      </c>
      <c r="F6" s="187" t="e">
        <f>'Naudas plūsma'!F30</f>
        <v>#VALUE!</v>
      </c>
      <c r="G6" s="187" t="e">
        <f>'Naudas plūsma'!G30</f>
        <v>#VALUE!</v>
      </c>
      <c r="H6" s="187" t="e">
        <f>'Naudas plūsma'!H30</f>
        <v>#VALUE!</v>
      </c>
      <c r="I6" s="187" t="e">
        <f>'Naudas plūsma'!I30</f>
        <v>#VALUE!</v>
      </c>
      <c r="J6" s="187" t="e">
        <f>'Naudas plūsma'!J30</f>
        <v>#VALUE!</v>
      </c>
      <c r="K6" s="187" t="e">
        <f>'Naudas plūsma'!K30</f>
        <v>#VALUE!</v>
      </c>
      <c r="L6" s="187" t="e">
        <f>'Naudas plūsma'!L30</f>
        <v>#VALUE!</v>
      </c>
      <c r="M6" s="187" t="e">
        <f>'Naudas plūsma'!M30</f>
        <v>#VALUE!</v>
      </c>
      <c r="N6" s="187" t="e">
        <f>'Naudas plūsma'!N30</f>
        <v>#VALUE!</v>
      </c>
      <c r="O6" s="187" t="e">
        <f>'Naudas plūsma'!O30</f>
        <v>#VALUE!</v>
      </c>
      <c r="P6" s="187" t="e">
        <f>'Naudas plūsma'!P30</f>
        <v>#VALUE!</v>
      </c>
      <c r="Q6" s="187" t="e">
        <f>'Naudas plūsma'!Q30</f>
        <v>#VALUE!</v>
      </c>
      <c r="R6" s="187" t="e">
        <f>'Naudas plūsma'!R30</f>
        <v>#VALUE!</v>
      </c>
      <c r="S6" s="187" t="e">
        <f>'Naudas plūsma'!S30</f>
        <v>#VALUE!</v>
      </c>
      <c r="T6" s="187" t="e">
        <f>'Naudas plūsma'!T30</f>
        <v>#VALUE!</v>
      </c>
      <c r="U6" s="187" t="e">
        <f>'Naudas plūsma'!U30</f>
        <v>#VALUE!</v>
      </c>
      <c r="V6" s="187" t="e">
        <f>'Naudas plūsma'!V30</f>
        <v>#VALUE!</v>
      </c>
      <c r="W6" s="187" t="e">
        <f>'Naudas plūsma'!W30</f>
        <v>#VALUE!</v>
      </c>
      <c r="X6" s="187" t="e">
        <f>'Naudas plūsma'!X30</f>
        <v>#VALUE!</v>
      </c>
      <c r="Y6" s="187" t="e">
        <f>'Naudas plūsma'!Y30</f>
        <v>#VALUE!</v>
      </c>
      <c r="Z6" s="187" t="e">
        <f>'Naudas plūsma'!Z30</f>
        <v>#VALUE!</v>
      </c>
      <c r="AA6" s="187" t="e">
        <f>'Naudas plūsma'!AA30</f>
        <v>#VALUE!</v>
      </c>
      <c r="AB6" s="187" t="e">
        <f>'Naudas plūsma'!AB30</f>
        <v>#VALUE!</v>
      </c>
      <c r="AC6" s="187" t="e">
        <f>'Naudas plūsma'!AC30</f>
        <v>#VALUE!</v>
      </c>
      <c r="AD6" s="187" t="e">
        <f>'Naudas plūsma'!AD30</f>
        <v>#VALUE!</v>
      </c>
      <c r="AE6" s="187" t="e">
        <f>'Naudas plūsma'!AE30</f>
        <v>#VALUE!</v>
      </c>
      <c r="AF6" s="187" t="e">
        <f>'Naudas plūsma'!AF30</f>
        <v>#VALUE!</v>
      </c>
      <c r="AG6" s="187" t="e">
        <f>'Naudas plūsma'!AG30</f>
        <v>#VALUE!</v>
      </c>
      <c r="AH6" s="187" t="e">
        <f>'Naudas plūsma'!AH30</f>
        <v>#VALUE!</v>
      </c>
      <c r="AI6" s="187" t="e">
        <f>'Naudas plūsma'!AI30</f>
        <v>#VALUE!</v>
      </c>
      <c r="AJ6" s="187" t="e">
        <f>'Naudas plūsma'!AJ30</f>
        <v>#VALUE!</v>
      </c>
      <c r="AK6" s="187" t="e">
        <f>'Naudas plūsma'!AK30</f>
        <v>#VALUE!</v>
      </c>
      <c r="AL6" s="187" t="e">
        <f>'Naudas plūsma'!AL30</f>
        <v>#VALUE!</v>
      </c>
      <c r="AM6" s="187" t="e">
        <f>'Naudas plūsma'!AM30</f>
        <v>#VALUE!</v>
      </c>
      <c r="AN6" s="187" t="e">
        <f>'Naudas plūsma'!AN30</f>
        <v>#VALUE!</v>
      </c>
      <c r="AO6" s="187" t="e">
        <f>'Naudas plūsma'!AO30</f>
        <v>#VALUE!</v>
      </c>
      <c r="AP6" s="187">
        <f>'Naudas plūsma'!AP30</f>
        <v>0</v>
      </c>
      <c r="AQ6" s="187">
        <f>'Naudas plūsma'!AQ30</f>
        <v>0</v>
      </c>
      <c r="AR6" s="187">
        <f>'Naudas plūsma'!AR30</f>
        <v>0</v>
      </c>
      <c r="AS6" s="187">
        <f>'Naudas plūsma'!AS30</f>
        <v>0</v>
      </c>
      <c r="AT6" s="187">
        <f>'Naudas plūsma'!AT30</f>
        <v>0</v>
      </c>
      <c r="AU6" s="187">
        <f>'Naudas plūsma'!AU30</f>
        <v>0</v>
      </c>
      <c r="AV6" s="187">
        <f>'Naudas plūsma'!AV30</f>
        <v>0</v>
      </c>
      <c r="AW6" s="187">
        <f>'Naudas plūsma'!AW30</f>
        <v>0</v>
      </c>
      <c r="AX6" s="187">
        <f>'Naudas plūsma'!AX30</f>
        <v>0</v>
      </c>
      <c r="AY6" s="187">
        <f>'Naudas plūsma'!AY30</f>
        <v>0</v>
      </c>
      <c r="AZ6" s="187">
        <f>'Naudas plūsma'!AZ30</f>
        <v>0</v>
      </c>
    </row>
    <row r="7" spans="2:58" ht="19.95" customHeight="1" x14ac:dyDescent="0.25">
      <c r="B7" s="162" t="s">
        <v>79</v>
      </c>
      <c r="C7" s="28" t="e">
        <f>IRR(C6:AZ6)</f>
        <v>#VALUE!</v>
      </c>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row>
    <row r="8" spans="2:58" ht="19.95" customHeight="1" x14ac:dyDescent="0.25">
      <c r="B8" s="162" t="s">
        <v>80</v>
      </c>
      <c r="C8" s="28">
        <f>'Naudas plūsma'!C36</f>
        <v>9.7000000000000003E-2</v>
      </c>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row>
    <row r="9" spans="2:58" ht="19.95" customHeight="1" x14ac:dyDescent="0.25">
      <c r="B9" s="188" t="s">
        <v>241</v>
      </c>
      <c r="C9" s="31" t="e">
        <f>C7-C8</f>
        <v>#VALUE!</v>
      </c>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row>
    <row r="10" spans="2:58" ht="19.95" customHeight="1" x14ac:dyDescent="0.25">
      <c r="B10" s="189" t="s">
        <v>238</v>
      </c>
      <c r="C10" s="29">
        <f>'Finansēšanas pieņēmumi'!D51</f>
        <v>0.3</v>
      </c>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row>
    <row r="11" spans="2:58" ht="19.95" customHeight="1" x14ac:dyDescent="0.25">
      <c r="B11" s="190" t="s">
        <v>249</v>
      </c>
      <c r="C11" s="30">
        <f>-SUM(Finansējums!J45:AU45)</f>
        <v>0</v>
      </c>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row>
    <row r="12" spans="2:58" ht="19.95" customHeight="1" x14ac:dyDescent="0.25">
      <c r="B12" s="191" t="s">
        <v>95</v>
      </c>
      <c r="C12" s="192"/>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row>
    <row r="13" spans="2:58" ht="19.95" customHeight="1" x14ac:dyDescent="0.25">
      <c r="B13" s="191" t="s">
        <v>89</v>
      </c>
      <c r="C13" s="192"/>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row>
    <row r="14" spans="2:58" ht="12.45" customHeight="1" x14ac:dyDescent="0.25">
      <c r="B14" s="162"/>
      <c r="C14" s="192"/>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row>
    <row r="15" spans="2:58" ht="19.95" customHeight="1" x14ac:dyDescent="0.3">
      <c r="B15" s="181" t="s">
        <v>129</v>
      </c>
      <c r="C15" s="182"/>
      <c r="L15" s="193"/>
    </row>
    <row r="16" spans="2:58" ht="19.5" customHeight="1" x14ac:dyDescent="0.25">
      <c r="C16" s="183" t="s">
        <v>209</v>
      </c>
      <c r="F16" s="184" t="s">
        <v>88</v>
      </c>
    </row>
    <row r="17" spans="2:58" s="186" customFormat="1" ht="19.95" customHeight="1" x14ac:dyDescent="0.25">
      <c r="B17" s="152"/>
      <c r="C17" s="152">
        <v>1</v>
      </c>
      <c r="D17" s="152">
        <v>2</v>
      </c>
      <c r="E17" s="152">
        <v>3</v>
      </c>
      <c r="F17" s="152">
        <v>4</v>
      </c>
      <c r="G17" s="152">
        <v>5</v>
      </c>
      <c r="H17" s="152">
        <v>6</v>
      </c>
      <c r="I17" s="152">
        <v>7</v>
      </c>
      <c r="J17" s="152">
        <v>8</v>
      </c>
      <c r="K17" s="152">
        <v>9</v>
      </c>
      <c r="L17" s="152">
        <v>10</v>
      </c>
      <c r="M17" s="152">
        <v>11</v>
      </c>
      <c r="N17" s="152">
        <v>12</v>
      </c>
      <c r="O17" s="152">
        <v>13</v>
      </c>
      <c r="P17" s="152">
        <v>14</v>
      </c>
      <c r="Q17" s="152">
        <v>15</v>
      </c>
      <c r="R17" s="152">
        <v>16</v>
      </c>
      <c r="S17" s="152">
        <v>17</v>
      </c>
      <c r="T17" s="152">
        <v>18</v>
      </c>
      <c r="U17" s="152">
        <v>19</v>
      </c>
      <c r="V17" s="152">
        <v>20</v>
      </c>
      <c r="W17" s="152">
        <v>21</v>
      </c>
      <c r="X17" s="152">
        <v>22</v>
      </c>
      <c r="Y17" s="152">
        <v>23</v>
      </c>
      <c r="Z17" s="152">
        <v>24</v>
      </c>
      <c r="AA17" s="152">
        <v>25</v>
      </c>
      <c r="AB17" s="152">
        <v>26</v>
      </c>
      <c r="AC17" s="152">
        <v>27</v>
      </c>
      <c r="AD17" s="152">
        <v>28</v>
      </c>
      <c r="AE17" s="152">
        <v>29</v>
      </c>
      <c r="AF17" s="152">
        <v>30</v>
      </c>
      <c r="AG17" s="152">
        <v>31</v>
      </c>
      <c r="AH17" s="152">
        <v>32</v>
      </c>
      <c r="AI17" s="152">
        <v>33</v>
      </c>
      <c r="AJ17" s="152">
        <v>34</v>
      </c>
      <c r="AK17" s="152">
        <v>35</v>
      </c>
      <c r="AL17" s="152">
        <v>36</v>
      </c>
      <c r="AM17" s="152">
        <v>37</v>
      </c>
      <c r="AN17" s="152">
        <v>38</v>
      </c>
      <c r="AO17" s="152">
        <v>39</v>
      </c>
      <c r="AP17" s="152">
        <v>40</v>
      </c>
      <c r="AQ17" s="152">
        <v>41</v>
      </c>
      <c r="AR17" s="152">
        <v>42</v>
      </c>
      <c r="AS17" s="152">
        <v>43</v>
      </c>
      <c r="AT17" s="152">
        <v>44</v>
      </c>
      <c r="AU17" s="152">
        <v>45</v>
      </c>
      <c r="AV17" s="152">
        <v>46</v>
      </c>
      <c r="AW17" s="152">
        <v>47</v>
      </c>
      <c r="AX17" s="152">
        <v>48</v>
      </c>
      <c r="AY17" s="152">
        <v>49</v>
      </c>
      <c r="AZ17" s="152">
        <v>50</v>
      </c>
      <c r="BA17" s="185"/>
      <c r="BB17" s="185"/>
      <c r="BC17" s="185"/>
      <c r="BD17" s="185"/>
      <c r="BE17" s="185"/>
      <c r="BF17" s="185"/>
    </row>
    <row r="18" spans="2:58" ht="19.95" customHeight="1" outlineLevel="1" x14ac:dyDescent="0.25">
      <c r="B18" s="194" t="s">
        <v>91</v>
      </c>
      <c r="C18" s="276"/>
      <c r="D18" s="276"/>
      <c r="E18" s="276"/>
      <c r="F18" s="195" t="e">
        <f t="shared" ref="F18:AZ18" si="0">F6</f>
        <v>#VALUE!</v>
      </c>
      <c r="G18" s="195" t="e">
        <f t="shared" si="0"/>
        <v>#VALUE!</v>
      </c>
      <c r="H18" s="195" t="e">
        <f t="shared" si="0"/>
        <v>#VALUE!</v>
      </c>
      <c r="I18" s="195" t="e">
        <f t="shared" si="0"/>
        <v>#VALUE!</v>
      </c>
      <c r="J18" s="195" t="e">
        <f t="shared" si="0"/>
        <v>#VALUE!</v>
      </c>
      <c r="K18" s="195" t="e">
        <f t="shared" si="0"/>
        <v>#VALUE!</v>
      </c>
      <c r="L18" s="195" t="e">
        <f t="shared" si="0"/>
        <v>#VALUE!</v>
      </c>
      <c r="M18" s="195" t="e">
        <f t="shared" si="0"/>
        <v>#VALUE!</v>
      </c>
      <c r="N18" s="195" t="e">
        <f t="shared" si="0"/>
        <v>#VALUE!</v>
      </c>
      <c r="O18" s="195" t="e">
        <f t="shared" si="0"/>
        <v>#VALUE!</v>
      </c>
      <c r="P18" s="195" t="e">
        <f t="shared" si="0"/>
        <v>#VALUE!</v>
      </c>
      <c r="Q18" s="195" t="e">
        <f t="shared" si="0"/>
        <v>#VALUE!</v>
      </c>
      <c r="R18" s="195" t="e">
        <f t="shared" si="0"/>
        <v>#VALUE!</v>
      </c>
      <c r="S18" s="195" t="e">
        <f t="shared" si="0"/>
        <v>#VALUE!</v>
      </c>
      <c r="T18" s="195" t="e">
        <f t="shared" si="0"/>
        <v>#VALUE!</v>
      </c>
      <c r="U18" s="195" t="e">
        <f t="shared" si="0"/>
        <v>#VALUE!</v>
      </c>
      <c r="V18" s="195" t="e">
        <f t="shared" si="0"/>
        <v>#VALUE!</v>
      </c>
      <c r="W18" s="195" t="e">
        <f t="shared" si="0"/>
        <v>#VALUE!</v>
      </c>
      <c r="X18" s="195" t="e">
        <f t="shared" si="0"/>
        <v>#VALUE!</v>
      </c>
      <c r="Y18" s="195" t="e">
        <f t="shared" si="0"/>
        <v>#VALUE!</v>
      </c>
      <c r="Z18" s="195" t="e">
        <f t="shared" si="0"/>
        <v>#VALUE!</v>
      </c>
      <c r="AA18" s="195" t="e">
        <f t="shared" si="0"/>
        <v>#VALUE!</v>
      </c>
      <c r="AB18" s="195" t="e">
        <f t="shared" si="0"/>
        <v>#VALUE!</v>
      </c>
      <c r="AC18" s="195" t="e">
        <f t="shared" si="0"/>
        <v>#VALUE!</v>
      </c>
      <c r="AD18" s="195" t="e">
        <f t="shared" si="0"/>
        <v>#VALUE!</v>
      </c>
      <c r="AE18" s="195" t="e">
        <f t="shared" si="0"/>
        <v>#VALUE!</v>
      </c>
      <c r="AF18" s="195" t="e">
        <f t="shared" si="0"/>
        <v>#VALUE!</v>
      </c>
      <c r="AG18" s="195" t="e">
        <f t="shared" si="0"/>
        <v>#VALUE!</v>
      </c>
      <c r="AH18" s="195" t="e">
        <f t="shared" si="0"/>
        <v>#VALUE!</v>
      </c>
      <c r="AI18" s="195" t="e">
        <f t="shared" si="0"/>
        <v>#VALUE!</v>
      </c>
      <c r="AJ18" s="195" t="e">
        <f t="shared" si="0"/>
        <v>#VALUE!</v>
      </c>
      <c r="AK18" s="195" t="e">
        <f t="shared" si="0"/>
        <v>#VALUE!</v>
      </c>
      <c r="AL18" s="195" t="e">
        <f t="shared" si="0"/>
        <v>#VALUE!</v>
      </c>
      <c r="AM18" s="195" t="e">
        <f t="shared" si="0"/>
        <v>#VALUE!</v>
      </c>
      <c r="AN18" s="195" t="e">
        <f t="shared" si="0"/>
        <v>#VALUE!</v>
      </c>
      <c r="AO18" s="195" t="e">
        <f t="shared" si="0"/>
        <v>#VALUE!</v>
      </c>
      <c r="AP18" s="195">
        <f t="shared" si="0"/>
        <v>0</v>
      </c>
      <c r="AQ18" s="195">
        <f t="shared" si="0"/>
        <v>0</v>
      </c>
      <c r="AR18" s="195">
        <f t="shared" si="0"/>
        <v>0</v>
      </c>
      <c r="AS18" s="195">
        <f t="shared" si="0"/>
        <v>0</v>
      </c>
      <c r="AT18" s="195">
        <f t="shared" si="0"/>
        <v>0</v>
      </c>
      <c r="AU18" s="195">
        <f t="shared" si="0"/>
        <v>0</v>
      </c>
      <c r="AV18" s="195">
        <f t="shared" si="0"/>
        <v>0</v>
      </c>
      <c r="AW18" s="195">
        <f t="shared" si="0"/>
        <v>0</v>
      </c>
      <c r="AX18" s="195">
        <f t="shared" si="0"/>
        <v>0</v>
      </c>
      <c r="AY18" s="195">
        <f t="shared" si="0"/>
        <v>0</v>
      </c>
      <c r="AZ18" s="195">
        <f t="shared" si="0"/>
        <v>0</v>
      </c>
    </row>
    <row r="19" spans="2:58" ht="19.95" customHeight="1" outlineLevel="1" x14ac:dyDescent="0.25">
      <c r="B19" s="196" t="s">
        <v>96</v>
      </c>
      <c r="C19" s="197" t="e">
        <f>C18-C6</f>
        <v>#VALUE!</v>
      </c>
      <c r="D19" s="197" t="e">
        <f>D18-D6</f>
        <v>#VALUE!</v>
      </c>
      <c r="E19" s="197" t="e">
        <f>E18-E6</f>
        <v>#VALUE!</v>
      </c>
      <c r="F19" s="198" t="e">
        <f t="shared" ref="F19:AH19" si="1">F18-F6</f>
        <v>#VALUE!</v>
      </c>
      <c r="G19" s="198" t="e">
        <f t="shared" si="1"/>
        <v>#VALUE!</v>
      </c>
      <c r="H19" s="198" t="e">
        <f t="shared" si="1"/>
        <v>#VALUE!</v>
      </c>
      <c r="I19" s="198" t="e">
        <f t="shared" si="1"/>
        <v>#VALUE!</v>
      </c>
      <c r="J19" s="198" t="e">
        <f t="shared" si="1"/>
        <v>#VALUE!</v>
      </c>
      <c r="K19" s="198" t="e">
        <f t="shared" si="1"/>
        <v>#VALUE!</v>
      </c>
      <c r="L19" s="198" t="e">
        <f t="shared" si="1"/>
        <v>#VALUE!</v>
      </c>
      <c r="M19" s="198" t="e">
        <f t="shared" si="1"/>
        <v>#VALUE!</v>
      </c>
      <c r="N19" s="198" t="e">
        <f t="shared" si="1"/>
        <v>#VALUE!</v>
      </c>
      <c r="O19" s="198" t="e">
        <f t="shared" si="1"/>
        <v>#VALUE!</v>
      </c>
      <c r="P19" s="198" t="e">
        <f t="shared" si="1"/>
        <v>#VALUE!</v>
      </c>
      <c r="Q19" s="198" t="e">
        <f t="shared" si="1"/>
        <v>#VALUE!</v>
      </c>
      <c r="R19" s="198" t="e">
        <f t="shared" si="1"/>
        <v>#VALUE!</v>
      </c>
      <c r="S19" s="198" t="e">
        <f t="shared" si="1"/>
        <v>#VALUE!</v>
      </c>
      <c r="T19" s="198" t="e">
        <f t="shared" si="1"/>
        <v>#VALUE!</v>
      </c>
      <c r="U19" s="198" t="e">
        <f t="shared" si="1"/>
        <v>#VALUE!</v>
      </c>
      <c r="V19" s="198" t="e">
        <f t="shared" si="1"/>
        <v>#VALUE!</v>
      </c>
      <c r="W19" s="198" t="e">
        <f t="shared" si="1"/>
        <v>#VALUE!</v>
      </c>
      <c r="X19" s="198" t="e">
        <f t="shared" si="1"/>
        <v>#VALUE!</v>
      </c>
      <c r="Y19" s="198" t="e">
        <f t="shared" si="1"/>
        <v>#VALUE!</v>
      </c>
      <c r="Z19" s="198" t="e">
        <f t="shared" si="1"/>
        <v>#VALUE!</v>
      </c>
      <c r="AA19" s="198" t="e">
        <f t="shared" si="1"/>
        <v>#VALUE!</v>
      </c>
      <c r="AB19" s="198" t="e">
        <f t="shared" si="1"/>
        <v>#VALUE!</v>
      </c>
      <c r="AC19" s="198" t="e">
        <f t="shared" si="1"/>
        <v>#VALUE!</v>
      </c>
      <c r="AD19" s="198" t="e">
        <f t="shared" si="1"/>
        <v>#VALUE!</v>
      </c>
      <c r="AE19" s="198" t="e">
        <f t="shared" si="1"/>
        <v>#VALUE!</v>
      </c>
      <c r="AF19" s="198" t="e">
        <f t="shared" si="1"/>
        <v>#VALUE!</v>
      </c>
      <c r="AG19" s="198" t="e">
        <f t="shared" si="1"/>
        <v>#VALUE!</v>
      </c>
      <c r="AH19" s="198" t="e">
        <f t="shared" si="1"/>
        <v>#VALUE!</v>
      </c>
      <c r="AI19" s="198" t="e">
        <f t="shared" ref="AI19:AZ19" si="2">AI18-AI6</f>
        <v>#VALUE!</v>
      </c>
      <c r="AJ19" s="198" t="e">
        <f t="shared" si="2"/>
        <v>#VALUE!</v>
      </c>
      <c r="AK19" s="198" t="e">
        <f t="shared" si="2"/>
        <v>#VALUE!</v>
      </c>
      <c r="AL19" s="198" t="e">
        <f t="shared" si="2"/>
        <v>#VALUE!</v>
      </c>
      <c r="AM19" s="198" t="e">
        <f t="shared" si="2"/>
        <v>#VALUE!</v>
      </c>
      <c r="AN19" s="198" t="e">
        <f t="shared" si="2"/>
        <v>#VALUE!</v>
      </c>
      <c r="AO19" s="198" t="e">
        <f t="shared" si="2"/>
        <v>#VALUE!</v>
      </c>
      <c r="AP19" s="198">
        <f t="shared" si="2"/>
        <v>0</v>
      </c>
      <c r="AQ19" s="198">
        <f t="shared" si="2"/>
        <v>0</v>
      </c>
      <c r="AR19" s="198">
        <f t="shared" si="2"/>
        <v>0</v>
      </c>
      <c r="AS19" s="198">
        <f t="shared" si="2"/>
        <v>0</v>
      </c>
      <c r="AT19" s="198">
        <f t="shared" si="2"/>
        <v>0</v>
      </c>
      <c r="AU19" s="198">
        <f t="shared" si="2"/>
        <v>0</v>
      </c>
      <c r="AV19" s="198">
        <f t="shared" si="2"/>
        <v>0</v>
      </c>
      <c r="AW19" s="198">
        <f t="shared" si="2"/>
        <v>0</v>
      </c>
      <c r="AX19" s="198">
        <f t="shared" si="2"/>
        <v>0</v>
      </c>
      <c r="AY19" s="198">
        <f t="shared" si="2"/>
        <v>0</v>
      </c>
      <c r="AZ19" s="198">
        <f t="shared" si="2"/>
        <v>0</v>
      </c>
    </row>
    <row r="20" spans="2:58" ht="19.95" customHeight="1" outlineLevel="1" x14ac:dyDescent="0.25">
      <c r="B20" s="194" t="s">
        <v>92</v>
      </c>
      <c r="C20" s="317">
        <f>C18</f>
        <v>0</v>
      </c>
      <c r="D20" s="317">
        <f>D18</f>
        <v>0</v>
      </c>
      <c r="E20" s="317">
        <f>E18</f>
        <v>0</v>
      </c>
      <c r="F20" s="276"/>
      <c r="G20" s="276"/>
      <c r="H20" s="276"/>
      <c r="I20" s="195" t="e">
        <f t="shared" ref="I20:AG20" si="3">I18</f>
        <v>#VALUE!</v>
      </c>
      <c r="J20" s="195" t="e">
        <f t="shared" si="3"/>
        <v>#VALUE!</v>
      </c>
      <c r="K20" s="195" t="e">
        <f t="shared" si="3"/>
        <v>#VALUE!</v>
      </c>
      <c r="L20" s="195" t="e">
        <f t="shared" si="3"/>
        <v>#VALUE!</v>
      </c>
      <c r="M20" s="195" t="e">
        <f t="shared" si="3"/>
        <v>#VALUE!</v>
      </c>
      <c r="N20" s="195" t="e">
        <f t="shared" si="3"/>
        <v>#VALUE!</v>
      </c>
      <c r="O20" s="195" t="e">
        <f t="shared" si="3"/>
        <v>#VALUE!</v>
      </c>
      <c r="P20" s="195" t="e">
        <f t="shared" si="3"/>
        <v>#VALUE!</v>
      </c>
      <c r="Q20" s="195" t="e">
        <f t="shared" si="3"/>
        <v>#VALUE!</v>
      </c>
      <c r="R20" s="195" t="e">
        <f t="shared" si="3"/>
        <v>#VALUE!</v>
      </c>
      <c r="S20" s="195" t="e">
        <f t="shared" si="3"/>
        <v>#VALUE!</v>
      </c>
      <c r="T20" s="195" t="e">
        <f t="shared" si="3"/>
        <v>#VALUE!</v>
      </c>
      <c r="U20" s="195" t="e">
        <f t="shared" si="3"/>
        <v>#VALUE!</v>
      </c>
      <c r="V20" s="195" t="e">
        <f t="shared" si="3"/>
        <v>#VALUE!</v>
      </c>
      <c r="W20" s="195" t="e">
        <f t="shared" si="3"/>
        <v>#VALUE!</v>
      </c>
      <c r="X20" s="195" t="e">
        <f t="shared" si="3"/>
        <v>#VALUE!</v>
      </c>
      <c r="Y20" s="195" t="e">
        <f t="shared" si="3"/>
        <v>#VALUE!</v>
      </c>
      <c r="Z20" s="195" t="e">
        <f t="shared" si="3"/>
        <v>#VALUE!</v>
      </c>
      <c r="AA20" s="195" t="e">
        <f t="shared" si="3"/>
        <v>#VALUE!</v>
      </c>
      <c r="AB20" s="195" t="e">
        <f t="shared" si="3"/>
        <v>#VALUE!</v>
      </c>
      <c r="AC20" s="195" t="e">
        <f t="shared" si="3"/>
        <v>#VALUE!</v>
      </c>
      <c r="AD20" s="195" t="e">
        <f t="shared" si="3"/>
        <v>#VALUE!</v>
      </c>
      <c r="AE20" s="195" t="e">
        <f t="shared" si="3"/>
        <v>#VALUE!</v>
      </c>
      <c r="AF20" s="195" t="e">
        <f t="shared" si="3"/>
        <v>#VALUE!</v>
      </c>
      <c r="AG20" s="195" t="e">
        <f t="shared" si="3"/>
        <v>#VALUE!</v>
      </c>
      <c r="AH20" s="195" t="e">
        <f t="shared" ref="AH20:AZ20" si="4">AH18</f>
        <v>#VALUE!</v>
      </c>
      <c r="AI20" s="195" t="e">
        <f t="shared" si="4"/>
        <v>#VALUE!</v>
      </c>
      <c r="AJ20" s="195" t="e">
        <f t="shared" si="4"/>
        <v>#VALUE!</v>
      </c>
      <c r="AK20" s="195" t="e">
        <f t="shared" si="4"/>
        <v>#VALUE!</v>
      </c>
      <c r="AL20" s="195" t="e">
        <f t="shared" si="4"/>
        <v>#VALUE!</v>
      </c>
      <c r="AM20" s="195" t="e">
        <f t="shared" si="4"/>
        <v>#VALUE!</v>
      </c>
      <c r="AN20" s="195" t="e">
        <f t="shared" si="4"/>
        <v>#VALUE!</v>
      </c>
      <c r="AO20" s="195" t="e">
        <f t="shared" si="4"/>
        <v>#VALUE!</v>
      </c>
      <c r="AP20" s="195">
        <f t="shared" si="4"/>
        <v>0</v>
      </c>
      <c r="AQ20" s="195">
        <f t="shared" si="4"/>
        <v>0</v>
      </c>
      <c r="AR20" s="195">
        <f t="shared" si="4"/>
        <v>0</v>
      </c>
      <c r="AS20" s="195">
        <f t="shared" si="4"/>
        <v>0</v>
      </c>
      <c r="AT20" s="195">
        <f t="shared" si="4"/>
        <v>0</v>
      </c>
      <c r="AU20" s="195">
        <f t="shared" si="4"/>
        <v>0</v>
      </c>
      <c r="AV20" s="195">
        <f t="shared" si="4"/>
        <v>0</v>
      </c>
      <c r="AW20" s="195">
        <f t="shared" si="4"/>
        <v>0</v>
      </c>
      <c r="AX20" s="195">
        <f t="shared" si="4"/>
        <v>0</v>
      </c>
      <c r="AY20" s="195">
        <f t="shared" si="4"/>
        <v>0</v>
      </c>
      <c r="AZ20" s="195">
        <f t="shared" si="4"/>
        <v>0</v>
      </c>
    </row>
    <row r="21" spans="2:58" ht="19.95" customHeight="1" outlineLevel="1" x14ac:dyDescent="0.25">
      <c r="B21" s="196" t="s">
        <v>96</v>
      </c>
      <c r="C21" s="197">
        <f>C20-C18</f>
        <v>0</v>
      </c>
      <c r="D21" s="197">
        <f>D20-D18</f>
        <v>0</v>
      </c>
      <c r="E21" s="197">
        <f>E20-E18</f>
        <v>0</v>
      </c>
      <c r="F21" s="198" t="e">
        <f t="shared" ref="F21:AZ21" si="5">F20-F18</f>
        <v>#VALUE!</v>
      </c>
      <c r="G21" s="198" t="e">
        <f t="shared" si="5"/>
        <v>#VALUE!</v>
      </c>
      <c r="H21" s="198" t="e">
        <f t="shared" si="5"/>
        <v>#VALUE!</v>
      </c>
      <c r="I21" s="198" t="e">
        <f t="shared" si="5"/>
        <v>#VALUE!</v>
      </c>
      <c r="J21" s="198" t="e">
        <f t="shared" si="5"/>
        <v>#VALUE!</v>
      </c>
      <c r="K21" s="198" t="e">
        <f t="shared" si="5"/>
        <v>#VALUE!</v>
      </c>
      <c r="L21" s="198" t="e">
        <f t="shared" si="5"/>
        <v>#VALUE!</v>
      </c>
      <c r="M21" s="198" t="e">
        <f t="shared" si="5"/>
        <v>#VALUE!</v>
      </c>
      <c r="N21" s="198" t="e">
        <f t="shared" si="5"/>
        <v>#VALUE!</v>
      </c>
      <c r="O21" s="198" t="e">
        <f t="shared" si="5"/>
        <v>#VALUE!</v>
      </c>
      <c r="P21" s="198" t="e">
        <f t="shared" si="5"/>
        <v>#VALUE!</v>
      </c>
      <c r="Q21" s="198" t="e">
        <f t="shared" si="5"/>
        <v>#VALUE!</v>
      </c>
      <c r="R21" s="198" t="e">
        <f t="shared" si="5"/>
        <v>#VALUE!</v>
      </c>
      <c r="S21" s="198" t="e">
        <f t="shared" si="5"/>
        <v>#VALUE!</v>
      </c>
      <c r="T21" s="198" t="e">
        <f t="shared" si="5"/>
        <v>#VALUE!</v>
      </c>
      <c r="U21" s="198" t="e">
        <f t="shared" si="5"/>
        <v>#VALUE!</v>
      </c>
      <c r="V21" s="198" t="e">
        <f t="shared" si="5"/>
        <v>#VALUE!</v>
      </c>
      <c r="W21" s="198" t="e">
        <f t="shared" si="5"/>
        <v>#VALUE!</v>
      </c>
      <c r="X21" s="198" t="e">
        <f t="shared" si="5"/>
        <v>#VALUE!</v>
      </c>
      <c r="Y21" s="198" t="e">
        <f t="shared" si="5"/>
        <v>#VALUE!</v>
      </c>
      <c r="Z21" s="198" t="e">
        <f t="shared" si="5"/>
        <v>#VALUE!</v>
      </c>
      <c r="AA21" s="198" t="e">
        <f t="shared" si="5"/>
        <v>#VALUE!</v>
      </c>
      <c r="AB21" s="198" t="e">
        <f t="shared" si="5"/>
        <v>#VALUE!</v>
      </c>
      <c r="AC21" s="198" t="e">
        <f t="shared" si="5"/>
        <v>#VALUE!</v>
      </c>
      <c r="AD21" s="198" t="e">
        <f t="shared" si="5"/>
        <v>#VALUE!</v>
      </c>
      <c r="AE21" s="198" t="e">
        <f t="shared" si="5"/>
        <v>#VALUE!</v>
      </c>
      <c r="AF21" s="198" t="e">
        <f t="shared" si="5"/>
        <v>#VALUE!</v>
      </c>
      <c r="AG21" s="198" t="e">
        <f t="shared" si="5"/>
        <v>#VALUE!</v>
      </c>
      <c r="AH21" s="198" t="e">
        <f t="shared" si="5"/>
        <v>#VALUE!</v>
      </c>
      <c r="AI21" s="198" t="e">
        <f t="shared" si="5"/>
        <v>#VALUE!</v>
      </c>
      <c r="AJ21" s="198" t="e">
        <f t="shared" si="5"/>
        <v>#VALUE!</v>
      </c>
      <c r="AK21" s="198" t="e">
        <f t="shared" si="5"/>
        <v>#VALUE!</v>
      </c>
      <c r="AL21" s="198" t="e">
        <f t="shared" si="5"/>
        <v>#VALUE!</v>
      </c>
      <c r="AM21" s="198" t="e">
        <f t="shared" si="5"/>
        <v>#VALUE!</v>
      </c>
      <c r="AN21" s="198" t="e">
        <f t="shared" si="5"/>
        <v>#VALUE!</v>
      </c>
      <c r="AO21" s="198" t="e">
        <f t="shared" si="5"/>
        <v>#VALUE!</v>
      </c>
      <c r="AP21" s="198">
        <f t="shared" si="5"/>
        <v>0</v>
      </c>
      <c r="AQ21" s="198">
        <f t="shared" si="5"/>
        <v>0</v>
      </c>
      <c r="AR21" s="198">
        <f t="shared" si="5"/>
        <v>0</v>
      </c>
      <c r="AS21" s="198">
        <f t="shared" si="5"/>
        <v>0</v>
      </c>
      <c r="AT21" s="198">
        <f t="shared" si="5"/>
        <v>0</v>
      </c>
      <c r="AU21" s="198">
        <f t="shared" si="5"/>
        <v>0</v>
      </c>
      <c r="AV21" s="198">
        <f t="shared" si="5"/>
        <v>0</v>
      </c>
      <c r="AW21" s="198">
        <f t="shared" si="5"/>
        <v>0</v>
      </c>
      <c r="AX21" s="198">
        <f t="shared" si="5"/>
        <v>0</v>
      </c>
      <c r="AY21" s="198">
        <f t="shared" si="5"/>
        <v>0</v>
      </c>
      <c r="AZ21" s="198">
        <f t="shared" si="5"/>
        <v>0</v>
      </c>
    </row>
    <row r="22" spans="2:58" ht="19.95" customHeight="1" outlineLevel="1" x14ac:dyDescent="0.25">
      <c r="B22" s="194" t="s">
        <v>93</v>
      </c>
      <c r="C22" s="317">
        <f>C20</f>
        <v>0</v>
      </c>
      <c r="D22" s="317">
        <f t="shared" ref="D22:H22" si="6">D20</f>
        <v>0</v>
      </c>
      <c r="E22" s="317">
        <f t="shared" si="6"/>
        <v>0</v>
      </c>
      <c r="F22" s="317">
        <f t="shared" si="6"/>
        <v>0</v>
      </c>
      <c r="G22" s="317">
        <f t="shared" si="6"/>
        <v>0</v>
      </c>
      <c r="H22" s="317">
        <f t="shared" si="6"/>
        <v>0</v>
      </c>
      <c r="I22" s="276"/>
      <c r="J22" s="276"/>
      <c r="K22" s="276"/>
      <c r="L22" s="195" t="e">
        <f t="shared" ref="L22:AH22" si="7">L20</f>
        <v>#VALUE!</v>
      </c>
      <c r="M22" s="195" t="e">
        <f t="shared" si="7"/>
        <v>#VALUE!</v>
      </c>
      <c r="N22" s="195" t="e">
        <f t="shared" si="7"/>
        <v>#VALUE!</v>
      </c>
      <c r="O22" s="195" t="e">
        <f t="shared" si="7"/>
        <v>#VALUE!</v>
      </c>
      <c r="P22" s="195" t="e">
        <f t="shared" si="7"/>
        <v>#VALUE!</v>
      </c>
      <c r="Q22" s="195" t="e">
        <f t="shared" si="7"/>
        <v>#VALUE!</v>
      </c>
      <c r="R22" s="195" t="e">
        <f t="shared" si="7"/>
        <v>#VALUE!</v>
      </c>
      <c r="S22" s="195" t="e">
        <f t="shared" si="7"/>
        <v>#VALUE!</v>
      </c>
      <c r="T22" s="195" t="e">
        <f t="shared" si="7"/>
        <v>#VALUE!</v>
      </c>
      <c r="U22" s="195" t="e">
        <f t="shared" si="7"/>
        <v>#VALUE!</v>
      </c>
      <c r="V22" s="195" t="e">
        <f t="shared" si="7"/>
        <v>#VALUE!</v>
      </c>
      <c r="W22" s="195" t="e">
        <f t="shared" si="7"/>
        <v>#VALUE!</v>
      </c>
      <c r="X22" s="195" t="e">
        <f t="shared" si="7"/>
        <v>#VALUE!</v>
      </c>
      <c r="Y22" s="195" t="e">
        <f t="shared" si="7"/>
        <v>#VALUE!</v>
      </c>
      <c r="Z22" s="195" t="e">
        <f t="shared" si="7"/>
        <v>#VALUE!</v>
      </c>
      <c r="AA22" s="195" t="e">
        <f t="shared" si="7"/>
        <v>#VALUE!</v>
      </c>
      <c r="AB22" s="195" t="e">
        <f t="shared" si="7"/>
        <v>#VALUE!</v>
      </c>
      <c r="AC22" s="195" t="e">
        <f t="shared" si="7"/>
        <v>#VALUE!</v>
      </c>
      <c r="AD22" s="195" t="e">
        <f t="shared" si="7"/>
        <v>#VALUE!</v>
      </c>
      <c r="AE22" s="195" t="e">
        <f t="shared" si="7"/>
        <v>#VALUE!</v>
      </c>
      <c r="AF22" s="195" t="e">
        <f t="shared" si="7"/>
        <v>#VALUE!</v>
      </c>
      <c r="AG22" s="195" t="e">
        <f t="shared" si="7"/>
        <v>#VALUE!</v>
      </c>
      <c r="AH22" s="195" t="e">
        <f t="shared" si="7"/>
        <v>#VALUE!</v>
      </c>
      <c r="AI22" s="195" t="e">
        <f t="shared" ref="AI22:AZ22" si="8">AI20</f>
        <v>#VALUE!</v>
      </c>
      <c r="AJ22" s="195" t="e">
        <f t="shared" si="8"/>
        <v>#VALUE!</v>
      </c>
      <c r="AK22" s="195" t="e">
        <f t="shared" si="8"/>
        <v>#VALUE!</v>
      </c>
      <c r="AL22" s="195" t="e">
        <f t="shared" si="8"/>
        <v>#VALUE!</v>
      </c>
      <c r="AM22" s="195" t="e">
        <f t="shared" si="8"/>
        <v>#VALUE!</v>
      </c>
      <c r="AN22" s="195" t="e">
        <f t="shared" si="8"/>
        <v>#VALUE!</v>
      </c>
      <c r="AO22" s="195" t="e">
        <f t="shared" si="8"/>
        <v>#VALUE!</v>
      </c>
      <c r="AP22" s="195">
        <f t="shared" si="8"/>
        <v>0</v>
      </c>
      <c r="AQ22" s="195">
        <f t="shared" si="8"/>
        <v>0</v>
      </c>
      <c r="AR22" s="195">
        <f t="shared" si="8"/>
        <v>0</v>
      </c>
      <c r="AS22" s="195">
        <f t="shared" si="8"/>
        <v>0</v>
      </c>
      <c r="AT22" s="195">
        <f t="shared" si="8"/>
        <v>0</v>
      </c>
      <c r="AU22" s="195">
        <f t="shared" si="8"/>
        <v>0</v>
      </c>
      <c r="AV22" s="195">
        <f t="shared" si="8"/>
        <v>0</v>
      </c>
      <c r="AW22" s="195">
        <f t="shared" si="8"/>
        <v>0</v>
      </c>
      <c r="AX22" s="195">
        <f t="shared" si="8"/>
        <v>0</v>
      </c>
      <c r="AY22" s="195">
        <f t="shared" si="8"/>
        <v>0</v>
      </c>
      <c r="AZ22" s="195">
        <f t="shared" si="8"/>
        <v>0</v>
      </c>
    </row>
    <row r="23" spans="2:58" ht="19.95" customHeight="1" outlineLevel="1" x14ac:dyDescent="0.25">
      <c r="B23" s="196" t="s">
        <v>96</v>
      </c>
      <c r="C23" s="197">
        <f>C22-C20</f>
        <v>0</v>
      </c>
      <c r="D23" s="197">
        <f t="shared" ref="D23" si="9">D22-D20</f>
        <v>0</v>
      </c>
      <c r="E23" s="197">
        <f t="shared" ref="E23" si="10">E22-E20</f>
        <v>0</v>
      </c>
      <c r="F23" s="198">
        <f t="shared" ref="F23" si="11">F22-F20</f>
        <v>0</v>
      </c>
      <c r="G23" s="198">
        <f t="shared" ref="G23" si="12">G22-G20</f>
        <v>0</v>
      </c>
      <c r="H23" s="198">
        <f t="shared" ref="H23" si="13">H22-H20</f>
        <v>0</v>
      </c>
      <c r="I23" s="198" t="e">
        <f t="shared" ref="I23" si="14">I22-I20</f>
        <v>#VALUE!</v>
      </c>
      <c r="J23" s="198" t="e">
        <f t="shared" ref="J23" si="15">J22-J20</f>
        <v>#VALUE!</v>
      </c>
      <c r="K23" s="198" t="e">
        <f t="shared" ref="K23" si="16">K22-K20</f>
        <v>#VALUE!</v>
      </c>
      <c r="L23" s="198" t="e">
        <f t="shared" ref="L23" si="17">L22-L20</f>
        <v>#VALUE!</v>
      </c>
      <c r="M23" s="198" t="e">
        <f t="shared" ref="M23" si="18">M22-M20</f>
        <v>#VALUE!</v>
      </c>
      <c r="N23" s="198" t="e">
        <f t="shared" ref="N23" si="19">N22-N20</f>
        <v>#VALUE!</v>
      </c>
      <c r="O23" s="198" t="e">
        <f t="shared" ref="O23" si="20">O22-O20</f>
        <v>#VALUE!</v>
      </c>
      <c r="P23" s="198" t="e">
        <f t="shared" ref="P23" si="21">P22-P20</f>
        <v>#VALUE!</v>
      </c>
      <c r="Q23" s="198" t="e">
        <f t="shared" ref="Q23" si="22">Q22-Q20</f>
        <v>#VALUE!</v>
      </c>
      <c r="R23" s="198" t="e">
        <f t="shared" ref="R23" si="23">R22-R20</f>
        <v>#VALUE!</v>
      </c>
      <c r="S23" s="198" t="e">
        <f t="shared" ref="S23" si="24">S22-S20</f>
        <v>#VALUE!</v>
      </c>
      <c r="T23" s="198" t="e">
        <f t="shared" ref="T23" si="25">T22-T20</f>
        <v>#VALUE!</v>
      </c>
      <c r="U23" s="198" t="e">
        <f t="shared" ref="U23" si="26">U22-U20</f>
        <v>#VALUE!</v>
      </c>
      <c r="V23" s="198" t="e">
        <f t="shared" ref="V23" si="27">V22-V20</f>
        <v>#VALUE!</v>
      </c>
      <c r="W23" s="198" t="e">
        <f t="shared" ref="W23" si="28">W22-W20</f>
        <v>#VALUE!</v>
      </c>
      <c r="X23" s="198" t="e">
        <f t="shared" ref="X23" si="29">X22-X20</f>
        <v>#VALUE!</v>
      </c>
      <c r="Y23" s="198" t="e">
        <f t="shared" ref="Y23" si="30">Y22-Y20</f>
        <v>#VALUE!</v>
      </c>
      <c r="Z23" s="198" t="e">
        <f t="shared" ref="Z23" si="31">Z22-Z20</f>
        <v>#VALUE!</v>
      </c>
      <c r="AA23" s="198" t="e">
        <f t="shared" ref="AA23" si="32">AA22-AA20</f>
        <v>#VALUE!</v>
      </c>
      <c r="AB23" s="198" t="e">
        <f t="shared" ref="AB23" si="33">AB22-AB20</f>
        <v>#VALUE!</v>
      </c>
      <c r="AC23" s="198" t="e">
        <f t="shared" ref="AC23" si="34">AC22-AC20</f>
        <v>#VALUE!</v>
      </c>
      <c r="AD23" s="198" t="e">
        <f t="shared" ref="AD23" si="35">AD22-AD20</f>
        <v>#VALUE!</v>
      </c>
      <c r="AE23" s="198" t="e">
        <f t="shared" ref="AE23" si="36">AE22-AE20</f>
        <v>#VALUE!</v>
      </c>
      <c r="AF23" s="198" t="e">
        <f t="shared" ref="AF23" si="37">AF22-AF20</f>
        <v>#VALUE!</v>
      </c>
      <c r="AG23" s="198" t="e">
        <f t="shared" ref="AG23" si="38">AG22-AG20</f>
        <v>#VALUE!</v>
      </c>
      <c r="AH23" s="198" t="e">
        <f t="shared" ref="AH23" si="39">AH22-AH20</f>
        <v>#VALUE!</v>
      </c>
      <c r="AI23" s="198" t="e">
        <f t="shared" ref="AI23" si="40">AI22-AI20</f>
        <v>#VALUE!</v>
      </c>
      <c r="AJ23" s="198" t="e">
        <f t="shared" ref="AJ23" si="41">AJ22-AJ20</f>
        <v>#VALUE!</v>
      </c>
      <c r="AK23" s="198" t="e">
        <f t="shared" ref="AK23" si="42">AK22-AK20</f>
        <v>#VALUE!</v>
      </c>
      <c r="AL23" s="198" t="e">
        <f t="shared" ref="AL23" si="43">AL22-AL20</f>
        <v>#VALUE!</v>
      </c>
      <c r="AM23" s="198" t="e">
        <f t="shared" ref="AM23" si="44">AM22-AM20</f>
        <v>#VALUE!</v>
      </c>
      <c r="AN23" s="198" t="e">
        <f t="shared" ref="AN23" si="45">AN22-AN20</f>
        <v>#VALUE!</v>
      </c>
      <c r="AO23" s="198" t="e">
        <f t="shared" ref="AO23" si="46">AO22-AO20</f>
        <v>#VALUE!</v>
      </c>
      <c r="AP23" s="198">
        <f t="shared" ref="AP23" si="47">AP22-AP20</f>
        <v>0</v>
      </c>
      <c r="AQ23" s="198">
        <f t="shared" ref="AQ23" si="48">AQ22-AQ20</f>
        <v>0</v>
      </c>
      <c r="AR23" s="198">
        <f t="shared" ref="AR23" si="49">AR22-AR20</f>
        <v>0</v>
      </c>
      <c r="AS23" s="198">
        <f t="shared" ref="AS23" si="50">AS22-AS20</f>
        <v>0</v>
      </c>
      <c r="AT23" s="198">
        <f t="shared" ref="AT23" si="51">AT22-AT20</f>
        <v>0</v>
      </c>
      <c r="AU23" s="198">
        <f t="shared" ref="AU23" si="52">AU22-AU20</f>
        <v>0</v>
      </c>
      <c r="AV23" s="198">
        <f t="shared" ref="AV23" si="53">AV22-AV20</f>
        <v>0</v>
      </c>
      <c r="AW23" s="198">
        <f t="shared" ref="AW23" si="54">AW22-AW20</f>
        <v>0</v>
      </c>
      <c r="AX23" s="198">
        <f t="shared" ref="AX23" si="55">AX22-AX20</f>
        <v>0</v>
      </c>
      <c r="AY23" s="198">
        <f t="shared" ref="AY23" si="56">AY22-AY20</f>
        <v>0</v>
      </c>
      <c r="AZ23" s="198">
        <f t="shared" ref="AZ23" si="57">AZ22-AZ20</f>
        <v>0</v>
      </c>
    </row>
    <row r="24" spans="2:58" ht="19.95" customHeight="1" outlineLevel="1" x14ac:dyDescent="0.25">
      <c r="B24" s="194" t="s">
        <v>94</v>
      </c>
      <c r="C24" s="317">
        <f>C22</f>
        <v>0</v>
      </c>
      <c r="D24" s="317">
        <f t="shared" ref="D24:K24" si="58">D22</f>
        <v>0</v>
      </c>
      <c r="E24" s="317">
        <f t="shared" si="58"/>
        <v>0</v>
      </c>
      <c r="F24" s="317">
        <f t="shared" si="58"/>
        <v>0</v>
      </c>
      <c r="G24" s="317">
        <f t="shared" si="58"/>
        <v>0</v>
      </c>
      <c r="H24" s="317">
        <f t="shared" si="58"/>
        <v>0</v>
      </c>
      <c r="I24" s="317">
        <f>I22</f>
        <v>0</v>
      </c>
      <c r="J24" s="317">
        <f t="shared" si="58"/>
        <v>0</v>
      </c>
      <c r="K24" s="317">
        <f t="shared" si="58"/>
        <v>0</v>
      </c>
      <c r="L24" s="276"/>
      <c r="M24" s="276"/>
      <c r="N24" s="276"/>
      <c r="O24" s="195" t="e">
        <f t="shared" ref="O24:AH24" si="59">O22</f>
        <v>#VALUE!</v>
      </c>
      <c r="P24" s="195" t="e">
        <f t="shared" si="59"/>
        <v>#VALUE!</v>
      </c>
      <c r="Q24" s="195" t="e">
        <f t="shared" si="59"/>
        <v>#VALUE!</v>
      </c>
      <c r="R24" s="195" t="e">
        <f t="shared" si="59"/>
        <v>#VALUE!</v>
      </c>
      <c r="S24" s="195" t="e">
        <f t="shared" si="59"/>
        <v>#VALUE!</v>
      </c>
      <c r="T24" s="195" t="e">
        <f t="shared" si="59"/>
        <v>#VALUE!</v>
      </c>
      <c r="U24" s="195" t="e">
        <f t="shared" si="59"/>
        <v>#VALUE!</v>
      </c>
      <c r="V24" s="195" t="e">
        <f t="shared" si="59"/>
        <v>#VALUE!</v>
      </c>
      <c r="W24" s="195" t="e">
        <f t="shared" si="59"/>
        <v>#VALUE!</v>
      </c>
      <c r="X24" s="195" t="e">
        <f t="shared" si="59"/>
        <v>#VALUE!</v>
      </c>
      <c r="Y24" s="195" t="e">
        <f t="shared" si="59"/>
        <v>#VALUE!</v>
      </c>
      <c r="Z24" s="195" t="e">
        <f t="shared" si="59"/>
        <v>#VALUE!</v>
      </c>
      <c r="AA24" s="195" t="e">
        <f t="shared" si="59"/>
        <v>#VALUE!</v>
      </c>
      <c r="AB24" s="195" t="e">
        <f t="shared" si="59"/>
        <v>#VALUE!</v>
      </c>
      <c r="AC24" s="195" t="e">
        <f t="shared" si="59"/>
        <v>#VALUE!</v>
      </c>
      <c r="AD24" s="195" t="e">
        <f t="shared" si="59"/>
        <v>#VALUE!</v>
      </c>
      <c r="AE24" s="195" t="e">
        <f t="shared" si="59"/>
        <v>#VALUE!</v>
      </c>
      <c r="AF24" s="195" t="e">
        <f t="shared" si="59"/>
        <v>#VALUE!</v>
      </c>
      <c r="AG24" s="195" t="e">
        <f t="shared" si="59"/>
        <v>#VALUE!</v>
      </c>
      <c r="AH24" s="195" t="e">
        <f t="shared" si="59"/>
        <v>#VALUE!</v>
      </c>
      <c r="AI24" s="195" t="e">
        <f t="shared" ref="AI24:AZ24" si="60">AI22</f>
        <v>#VALUE!</v>
      </c>
      <c r="AJ24" s="195" t="e">
        <f t="shared" si="60"/>
        <v>#VALUE!</v>
      </c>
      <c r="AK24" s="195" t="e">
        <f t="shared" si="60"/>
        <v>#VALUE!</v>
      </c>
      <c r="AL24" s="195" t="e">
        <f t="shared" si="60"/>
        <v>#VALUE!</v>
      </c>
      <c r="AM24" s="195" t="e">
        <f t="shared" si="60"/>
        <v>#VALUE!</v>
      </c>
      <c r="AN24" s="195" t="e">
        <f t="shared" si="60"/>
        <v>#VALUE!</v>
      </c>
      <c r="AO24" s="195" t="e">
        <f t="shared" si="60"/>
        <v>#VALUE!</v>
      </c>
      <c r="AP24" s="195">
        <f t="shared" si="60"/>
        <v>0</v>
      </c>
      <c r="AQ24" s="195">
        <f t="shared" si="60"/>
        <v>0</v>
      </c>
      <c r="AR24" s="195">
        <f t="shared" si="60"/>
        <v>0</v>
      </c>
      <c r="AS24" s="195">
        <f t="shared" si="60"/>
        <v>0</v>
      </c>
      <c r="AT24" s="195">
        <f t="shared" si="60"/>
        <v>0</v>
      </c>
      <c r="AU24" s="195">
        <f t="shared" si="60"/>
        <v>0</v>
      </c>
      <c r="AV24" s="195">
        <f t="shared" si="60"/>
        <v>0</v>
      </c>
      <c r="AW24" s="195">
        <f t="shared" si="60"/>
        <v>0</v>
      </c>
      <c r="AX24" s="195">
        <f t="shared" si="60"/>
        <v>0</v>
      </c>
      <c r="AY24" s="195">
        <f t="shared" si="60"/>
        <v>0</v>
      </c>
      <c r="AZ24" s="195">
        <f t="shared" si="60"/>
        <v>0</v>
      </c>
    </row>
    <row r="25" spans="2:58" ht="19.95" customHeight="1" outlineLevel="1" x14ac:dyDescent="0.25">
      <c r="B25" s="196" t="s">
        <v>96</v>
      </c>
      <c r="C25" s="197">
        <f>C24-C22</f>
        <v>0</v>
      </c>
      <c r="D25" s="197">
        <f t="shared" ref="D25:AZ45" si="61">D24-D22</f>
        <v>0</v>
      </c>
      <c r="E25" s="197">
        <f t="shared" si="61"/>
        <v>0</v>
      </c>
      <c r="F25" s="198">
        <f t="shared" si="61"/>
        <v>0</v>
      </c>
      <c r="G25" s="198">
        <f t="shared" si="61"/>
        <v>0</v>
      </c>
      <c r="H25" s="198">
        <f t="shared" si="61"/>
        <v>0</v>
      </c>
      <c r="I25" s="198">
        <f t="shared" si="61"/>
        <v>0</v>
      </c>
      <c r="J25" s="198">
        <f t="shared" si="61"/>
        <v>0</v>
      </c>
      <c r="K25" s="198">
        <f t="shared" si="61"/>
        <v>0</v>
      </c>
      <c r="L25" s="198" t="e">
        <f t="shared" si="61"/>
        <v>#VALUE!</v>
      </c>
      <c r="M25" s="198" t="e">
        <f t="shared" si="61"/>
        <v>#VALUE!</v>
      </c>
      <c r="N25" s="198" t="e">
        <f t="shared" si="61"/>
        <v>#VALUE!</v>
      </c>
      <c r="O25" s="198" t="e">
        <f t="shared" si="61"/>
        <v>#VALUE!</v>
      </c>
      <c r="P25" s="198" t="e">
        <f t="shared" si="61"/>
        <v>#VALUE!</v>
      </c>
      <c r="Q25" s="198" t="e">
        <f t="shared" si="61"/>
        <v>#VALUE!</v>
      </c>
      <c r="R25" s="198" t="e">
        <f t="shared" si="61"/>
        <v>#VALUE!</v>
      </c>
      <c r="S25" s="198" t="e">
        <f t="shared" si="61"/>
        <v>#VALUE!</v>
      </c>
      <c r="T25" s="198" t="e">
        <f t="shared" si="61"/>
        <v>#VALUE!</v>
      </c>
      <c r="U25" s="198" t="e">
        <f t="shared" si="61"/>
        <v>#VALUE!</v>
      </c>
      <c r="V25" s="198" t="e">
        <f t="shared" si="61"/>
        <v>#VALUE!</v>
      </c>
      <c r="W25" s="198" t="e">
        <f t="shared" si="61"/>
        <v>#VALUE!</v>
      </c>
      <c r="X25" s="198" t="e">
        <f t="shared" si="61"/>
        <v>#VALUE!</v>
      </c>
      <c r="Y25" s="198" t="e">
        <f t="shared" si="61"/>
        <v>#VALUE!</v>
      </c>
      <c r="Z25" s="198" t="e">
        <f t="shared" si="61"/>
        <v>#VALUE!</v>
      </c>
      <c r="AA25" s="198" t="e">
        <f t="shared" si="61"/>
        <v>#VALUE!</v>
      </c>
      <c r="AB25" s="198" t="e">
        <f t="shared" si="61"/>
        <v>#VALUE!</v>
      </c>
      <c r="AC25" s="198" t="e">
        <f t="shared" si="61"/>
        <v>#VALUE!</v>
      </c>
      <c r="AD25" s="198" t="e">
        <f t="shared" si="61"/>
        <v>#VALUE!</v>
      </c>
      <c r="AE25" s="198" t="e">
        <f t="shared" si="61"/>
        <v>#VALUE!</v>
      </c>
      <c r="AF25" s="198" t="e">
        <f t="shared" si="61"/>
        <v>#VALUE!</v>
      </c>
      <c r="AG25" s="198" t="e">
        <f t="shared" si="61"/>
        <v>#VALUE!</v>
      </c>
      <c r="AH25" s="198" t="e">
        <f t="shared" si="61"/>
        <v>#VALUE!</v>
      </c>
      <c r="AI25" s="198" t="e">
        <f t="shared" si="61"/>
        <v>#VALUE!</v>
      </c>
      <c r="AJ25" s="198" t="e">
        <f t="shared" si="61"/>
        <v>#VALUE!</v>
      </c>
      <c r="AK25" s="198" t="e">
        <f t="shared" si="61"/>
        <v>#VALUE!</v>
      </c>
      <c r="AL25" s="198" t="e">
        <f t="shared" si="61"/>
        <v>#VALUE!</v>
      </c>
      <c r="AM25" s="198" t="e">
        <f t="shared" si="61"/>
        <v>#VALUE!</v>
      </c>
      <c r="AN25" s="198" t="e">
        <f t="shared" si="61"/>
        <v>#VALUE!</v>
      </c>
      <c r="AO25" s="198" t="e">
        <f t="shared" si="61"/>
        <v>#VALUE!</v>
      </c>
      <c r="AP25" s="198">
        <f t="shared" si="61"/>
        <v>0</v>
      </c>
      <c r="AQ25" s="198">
        <f t="shared" si="61"/>
        <v>0</v>
      </c>
      <c r="AR25" s="198">
        <f t="shared" si="61"/>
        <v>0</v>
      </c>
      <c r="AS25" s="198">
        <f t="shared" si="61"/>
        <v>0</v>
      </c>
      <c r="AT25" s="198">
        <f t="shared" si="61"/>
        <v>0</v>
      </c>
      <c r="AU25" s="198">
        <f t="shared" si="61"/>
        <v>0</v>
      </c>
      <c r="AV25" s="198">
        <f t="shared" si="61"/>
        <v>0</v>
      </c>
      <c r="AW25" s="198">
        <f t="shared" si="61"/>
        <v>0</v>
      </c>
      <c r="AX25" s="198">
        <f t="shared" si="61"/>
        <v>0</v>
      </c>
      <c r="AY25" s="198">
        <f t="shared" si="61"/>
        <v>0</v>
      </c>
      <c r="AZ25" s="198">
        <f t="shared" si="61"/>
        <v>0</v>
      </c>
    </row>
    <row r="26" spans="2:58" ht="19.95" customHeight="1" outlineLevel="1" x14ac:dyDescent="0.25">
      <c r="B26" s="194" t="s">
        <v>100</v>
      </c>
      <c r="C26" s="317">
        <f>C24</f>
        <v>0</v>
      </c>
      <c r="D26" s="317">
        <f>D24</f>
        <v>0</v>
      </c>
      <c r="E26" s="317">
        <f t="shared" ref="E26:N26" si="62">E24</f>
        <v>0</v>
      </c>
      <c r="F26" s="317">
        <f t="shared" si="62"/>
        <v>0</v>
      </c>
      <c r="G26" s="317">
        <f t="shared" si="62"/>
        <v>0</v>
      </c>
      <c r="H26" s="317">
        <f t="shared" si="62"/>
        <v>0</v>
      </c>
      <c r="I26" s="317">
        <f t="shared" si="62"/>
        <v>0</v>
      </c>
      <c r="J26" s="317">
        <f t="shared" si="62"/>
        <v>0</v>
      </c>
      <c r="K26" s="317">
        <f t="shared" si="62"/>
        <v>0</v>
      </c>
      <c r="L26" s="317">
        <f t="shared" si="62"/>
        <v>0</v>
      </c>
      <c r="M26" s="317">
        <f t="shared" si="62"/>
        <v>0</v>
      </c>
      <c r="N26" s="317">
        <f t="shared" si="62"/>
        <v>0</v>
      </c>
      <c r="O26" s="276"/>
      <c r="P26" s="276"/>
      <c r="Q26" s="276"/>
      <c r="R26" s="195" t="e">
        <f>R24</f>
        <v>#VALUE!</v>
      </c>
      <c r="S26" s="195" t="e">
        <f t="shared" ref="S26:AH26" si="63">S24</f>
        <v>#VALUE!</v>
      </c>
      <c r="T26" s="195" t="e">
        <f t="shared" si="63"/>
        <v>#VALUE!</v>
      </c>
      <c r="U26" s="195" t="e">
        <f t="shared" si="63"/>
        <v>#VALUE!</v>
      </c>
      <c r="V26" s="195" t="e">
        <f t="shared" si="63"/>
        <v>#VALUE!</v>
      </c>
      <c r="W26" s="195" t="e">
        <f t="shared" si="63"/>
        <v>#VALUE!</v>
      </c>
      <c r="X26" s="195" t="e">
        <f t="shared" si="63"/>
        <v>#VALUE!</v>
      </c>
      <c r="Y26" s="195" t="e">
        <f t="shared" si="63"/>
        <v>#VALUE!</v>
      </c>
      <c r="Z26" s="195" t="e">
        <f t="shared" si="63"/>
        <v>#VALUE!</v>
      </c>
      <c r="AA26" s="195" t="e">
        <f t="shared" si="63"/>
        <v>#VALUE!</v>
      </c>
      <c r="AB26" s="195" t="e">
        <f t="shared" si="63"/>
        <v>#VALUE!</v>
      </c>
      <c r="AC26" s="195" t="e">
        <f t="shared" si="63"/>
        <v>#VALUE!</v>
      </c>
      <c r="AD26" s="195" t="e">
        <f t="shared" si="63"/>
        <v>#VALUE!</v>
      </c>
      <c r="AE26" s="195" t="e">
        <f t="shared" si="63"/>
        <v>#VALUE!</v>
      </c>
      <c r="AF26" s="195" t="e">
        <f t="shared" si="63"/>
        <v>#VALUE!</v>
      </c>
      <c r="AG26" s="195" t="e">
        <f t="shared" si="63"/>
        <v>#VALUE!</v>
      </c>
      <c r="AH26" s="195" t="e">
        <f t="shared" si="63"/>
        <v>#VALUE!</v>
      </c>
      <c r="AI26" s="195" t="e">
        <f t="shared" ref="AI26:AZ26" si="64">AI24</f>
        <v>#VALUE!</v>
      </c>
      <c r="AJ26" s="195" t="e">
        <f t="shared" si="64"/>
        <v>#VALUE!</v>
      </c>
      <c r="AK26" s="195" t="e">
        <f t="shared" si="64"/>
        <v>#VALUE!</v>
      </c>
      <c r="AL26" s="195" t="e">
        <f t="shared" si="64"/>
        <v>#VALUE!</v>
      </c>
      <c r="AM26" s="195" t="e">
        <f t="shared" si="64"/>
        <v>#VALUE!</v>
      </c>
      <c r="AN26" s="195" t="e">
        <f t="shared" si="64"/>
        <v>#VALUE!</v>
      </c>
      <c r="AO26" s="195" t="e">
        <f t="shared" si="64"/>
        <v>#VALUE!</v>
      </c>
      <c r="AP26" s="195">
        <f t="shared" si="64"/>
        <v>0</v>
      </c>
      <c r="AQ26" s="195">
        <f t="shared" si="64"/>
        <v>0</v>
      </c>
      <c r="AR26" s="195">
        <f t="shared" si="64"/>
        <v>0</v>
      </c>
      <c r="AS26" s="195">
        <f t="shared" si="64"/>
        <v>0</v>
      </c>
      <c r="AT26" s="195">
        <f t="shared" si="64"/>
        <v>0</v>
      </c>
      <c r="AU26" s="195">
        <f t="shared" si="64"/>
        <v>0</v>
      </c>
      <c r="AV26" s="195">
        <f t="shared" si="64"/>
        <v>0</v>
      </c>
      <c r="AW26" s="195">
        <f t="shared" si="64"/>
        <v>0</v>
      </c>
      <c r="AX26" s="195">
        <f t="shared" si="64"/>
        <v>0</v>
      </c>
      <c r="AY26" s="195">
        <f t="shared" si="64"/>
        <v>0</v>
      </c>
      <c r="AZ26" s="195">
        <f t="shared" si="64"/>
        <v>0</v>
      </c>
    </row>
    <row r="27" spans="2:58" ht="19.95" customHeight="1" outlineLevel="1" x14ac:dyDescent="0.25">
      <c r="B27" s="196" t="s">
        <v>96</v>
      </c>
      <c r="C27" s="197">
        <f>C26-C24</f>
        <v>0</v>
      </c>
      <c r="D27" s="197">
        <f t="shared" si="61"/>
        <v>0</v>
      </c>
      <c r="E27" s="197">
        <f t="shared" si="61"/>
        <v>0</v>
      </c>
      <c r="F27" s="198">
        <f t="shared" si="61"/>
        <v>0</v>
      </c>
      <c r="G27" s="198">
        <f t="shared" si="61"/>
        <v>0</v>
      </c>
      <c r="H27" s="198">
        <f t="shared" si="61"/>
        <v>0</v>
      </c>
      <c r="I27" s="198">
        <f t="shared" si="61"/>
        <v>0</v>
      </c>
      <c r="J27" s="198">
        <f t="shared" si="61"/>
        <v>0</v>
      </c>
      <c r="K27" s="198">
        <f t="shared" si="61"/>
        <v>0</v>
      </c>
      <c r="L27" s="198">
        <f t="shared" si="61"/>
        <v>0</v>
      </c>
      <c r="M27" s="198">
        <f t="shared" si="61"/>
        <v>0</v>
      </c>
      <c r="N27" s="198">
        <f t="shared" si="61"/>
        <v>0</v>
      </c>
      <c r="O27" s="198" t="e">
        <f t="shared" si="61"/>
        <v>#VALUE!</v>
      </c>
      <c r="P27" s="198" t="e">
        <f t="shared" si="61"/>
        <v>#VALUE!</v>
      </c>
      <c r="Q27" s="198" t="e">
        <f t="shared" si="61"/>
        <v>#VALUE!</v>
      </c>
      <c r="R27" s="198" t="e">
        <f t="shared" si="61"/>
        <v>#VALUE!</v>
      </c>
      <c r="S27" s="198" t="e">
        <f t="shared" si="61"/>
        <v>#VALUE!</v>
      </c>
      <c r="T27" s="198" t="e">
        <f t="shared" si="61"/>
        <v>#VALUE!</v>
      </c>
      <c r="U27" s="198" t="e">
        <f t="shared" si="61"/>
        <v>#VALUE!</v>
      </c>
      <c r="V27" s="198" t="e">
        <f t="shared" si="61"/>
        <v>#VALUE!</v>
      </c>
      <c r="W27" s="198" t="e">
        <f t="shared" si="61"/>
        <v>#VALUE!</v>
      </c>
      <c r="X27" s="198" t="e">
        <f t="shared" si="61"/>
        <v>#VALUE!</v>
      </c>
      <c r="Y27" s="198" t="e">
        <f t="shared" si="61"/>
        <v>#VALUE!</v>
      </c>
      <c r="Z27" s="198" t="e">
        <f t="shared" si="61"/>
        <v>#VALUE!</v>
      </c>
      <c r="AA27" s="198" t="e">
        <f t="shared" si="61"/>
        <v>#VALUE!</v>
      </c>
      <c r="AB27" s="198" t="e">
        <f t="shared" si="61"/>
        <v>#VALUE!</v>
      </c>
      <c r="AC27" s="198" t="e">
        <f t="shared" si="61"/>
        <v>#VALUE!</v>
      </c>
      <c r="AD27" s="198" t="e">
        <f t="shared" si="61"/>
        <v>#VALUE!</v>
      </c>
      <c r="AE27" s="198" t="e">
        <f t="shared" si="61"/>
        <v>#VALUE!</v>
      </c>
      <c r="AF27" s="198" t="e">
        <f t="shared" si="61"/>
        <v>#VALUE!</v>
      </c>
      <c r="AG27" s="198" t="e">
        <f t="shared" si="61"/>
        <v>#VALUE!</v>
      </c>
      <c r="AH27" s="198" t="e">
        <f t="shared" si="61"/>
        <v>#VALUE!</v>
      </c>
      <c r="AI27" s="198" t="e">
        <f t="shared" si="61"/>
        <v>#VALUE!</v>
      </c>
      <c r="AJ27" s="198" t="e">
        <f t="shared" si="61"/>
        <v>#VALUE!</v>
      </c>
      <c r="AK27" s="198" t="e">
        <f t="shared" si="61"/>
        <v>#VALUE!</v>
      </c>
      <c r="AL27" s="198" t="e">
        <f t="shared" si="61"/>
        <v>#VALUE!</v>
      </c>
      <c r="AM27" s="198" t="e">
        <f t="shared" si="61"/>
        <v>#VALUE!</v>
      </c>
      <c r="AN27" s="198" t="e">
        <f t="shared" si="61"/>
        <v>#VALUE!</v>
      </c>
      <c r="AO27" s="198" t="e">
        <f t="shared" si="61"/>
        <v>#VALUE!</v>
      </c>
      <c r="AP27" s="198">
        <f t="shared" si="61"/>
        <v>0</v>
      </c>
      <c r="AQ27" s="198">
        <f t="shared" si="61"/>
        <v>0</v>
      </c>
      <c r="AR27" s="198">
        <f t="shared" si="61"/>
        <v>0</v>
      </c>
      <c r="AS27" s="198">
        <f t="shared" si="61"/>
        <v>0</v>
      </c>
      <c r="AT27" s="198">
        <f t="shared" si="61"/>
        <v>0</v>
      </c>
      <c r="AU27" s="198">
        <f t="shared" si="61"/>
        <v>0</v>
      </c>
      <c r="AV27" s="198">
        <f t="shared" si="61"/>
        <v>0</v>
      </c>
      <c r="AW27" s="198">
        <f t="shared" si="61"/>
        <v>0</v>
      </c>
      <c r="AX27" s="198">
        <f t="shared" si="61"/>
        <v>0</v>
      </c>
      <c r="AY27" s="198">
        <f t="shared" si="61"/>
        <v>0</v>
      </c>
      <c r="AZ27" s="198">
        <f t="shared" si="61"/>
        <v>0</v>
      </c>
    </row>
    <row r="28" spans="2:58" ht="19.95" customHeight="1" outlineLevel="1" x14ac:dyDescent="0.25">
      <c r="B28" s="194" t="s">
        <v>101</v>
      </c>
      <c r="C28" s="317">
        <f t="shared" ref="C28:AH28" si="65">C26</f>
        <v>0</v>
      </c>
      <c r="D28" s="317">
        <f t="shared" si="65"/>
        <v>0</v>
      </c>
      <c r="E28" s="317">
        <f t="shared" si="65"/>
        <v>0</v>
      </c>
      <c r="F28" s="317">
        <f t="shared" si="65"/>
        <v>0</v>
      </c>
      <c r="G28" s="317">
        <f t="shared" si="65"/>
        <v>0</v>
      </c>
      <c r="H28" s="317">
        <f t="shared" si="65"/>
        <v>0</v>
      </c>
      <c r="I28" s="317">
        <f t="shared" si="65"/>
        <v>0</v>
      </c>
      <c r="J28" s="317">
        <f t="shared" si="65"/>
        <v>0</v>
      </c>
      <c r="K28" s="317">
        <f t="shared" si="65"/>
        <v>0</v>
      </c>
      <c r="L28" s="317">
        <f t="shared" si="65"/>
        <v>0</v>
      </c>
      <c r="M28" s="317">
        <f t="shared" si="65"/>
        <v>0</v>
      </c>
      <c r="N28" s="317">
        <f t="shared" si="65"/>
        <v>0</v>
      </c>
      <c r="O28" s="317">
        <f t="shared" si="65"/>
        <v>0</v>
      </c>
      <c r="P28" s="317">
        <f t="shared" si="65"/>
        <v>0</v>
      </c>
      <c r="Q28" s="317">
        <f t="shared" si="65"/>
        <v>0</v>
      </c>
      <c r="R28" s="276"/>
      <c r="S28" s="276"/>
      <c r="T28" s="276"/>
      <c r="U28" s="195" t="e">
        <f t="shared" si="65"/>
        <v>#VALUE!</v>
      </c>
      <c r="V28" s="195" t="e">
        <f t="shared" si="65"/>
        <v>#VALUE!</v>
      </c>
      <c r="W28" s="195" t="e">
        <f t="shared" si="65"/>
        <v>#VALUE!</v>
      </c>
      <c r="X28" s="195" t="e">
        <f t="shared" si="65"/>
        <v>#VALUE!</v>
      </c>
      <c r="Y28" s="195" t="e">
        <f t="shared" si="65"/>
        <v>#VALUE!</v>
      </c>
      <c r="Z28" s="195" t="e">
        <f t="shared" si="65"/>
        <v>#VALUE!</v>
      </c>
      <c r="AA28" s="195" t="e">
        <f t="shared" si="65"/>
        <v>#VALUE!</v>
      </c>
      <c r="AB28" s="195" t="e">
        <f t="shared" si="65"/>
        <v>#VALUE!</v>
      </c>
      <c r="AC28" s="195" t="e">
        <f t="shared" si="65"/>
        <v>#VALUE!</v>
      </c>
      <c r="AD28" s="195" t="e">
        <f t="shared" si="65"/>
        <v>#VALUE!</v>
      </c>
      <c r="AE28" s="195" t="e">
        <f t="shared" si="65"/>
        <v>#VALUE!</v>
      </c>
      <c r="AF28" s="195" t="e">
        <f t="shared" si="65"/>
        <v>#VALUE!</v>
      </c>
      <c r="AG28" s="195" t="e">
        <f t="shared" si="65"/>
        <v>#VALUE!</v>
      </c>
      <c r="AH28" s="195" t="e">
        <f t="shared" si="65"/>
        <v>#VALUE!</v>
      </c>
      <c r="AI28" s="195" t="e">
        <f t="shared" ref="AI28:AZ28" si="66">AI26</f>
        <v>#VALUE!</v>
      </c>
      <c r="AJ28" s="195" t="e">
        <f t="shared" si="66"/>
        <v>#VALUE!</v>
      </c>
      <c r="AK28" s="195" t="e">
        <f t="shared" si="66"/>
        <v>#VALUE!</v>
      </c>
      <c r="AL28" s="195" t="e">
        <f t="shared" si="66"/>
        <v>#VALUE!</v>
      </c>
      <c r="AM28" s="195" t="e">
        <f t="shared" si="66"/>
        <v>#VALUE!</v>
      </c>
      <c r="AN28" s="195" t="e">
        <f t="shared" si="66"/>
        <v>#VALUE!</v>
      </c>
      <c r="AO28" s="195" t="e">
        <f t="shared" si="66"/>
        <v>#VALUE!</v>
      </c>
      <c r="AP28" s="195">
        <f t="shared" si="66"/>
        <v>0</v>
      </c>
      <c r="AQ28" s="195">
        <f t="shared" si="66"/>
        <v>0</v>
      </c>
      <c r="AR28" s="195">
        <f t="shared" si="66"/>
        <v>0</v>
      </c>
      <c r="AS28" s="195">
        <f t="shared" si="66"/>
        <v>0</v>
      </c>
      <c r="AT28" s="195">
        <f t="shared" si="66"/>
        <v>0</v>
      </c>
      <c r="AU28" s="195">
        <f t="shared" si="66"/>
        <v>0</v>
      </c>
      <c r="AV28" s="195">
        <f t="shared" si="66"/>
        <v>0</v>
      </c>
      <c r="AW28" s="195">
        <f t="shared" si="66"/>
        <v>0</v>
      </c>
      <c r="AX28" s="195">
        <f t="shared" si="66"/>
        <v>0</v>
      </c>
      <c r="AY28" s="195">
        <f t="shared" si="66"/>
        <v>0</v>
      </c>
      <c r="AZ28" s="195">
        <f t="shared" si="66"/>
        <v>0</v>
      </c>
    </row>
    <row r="29" spans="2:58" ht="19.95" customHeight="1" outlineLevel="1" x14ac:dyDescent="0.25">
      <c r="B29" s="196" t="s">
        <v>96</v>
      </c>
      <c r="C29" s="197">
        <f>C28-C26</f>
        <v>0</v>
      </c>
      <c r="D29" s="197">
        <f t="shared" si="61"/>
        <v>0</v>
      </c>
      <c r="E29" s="197">
        <f t="shared" si="61"/>
        <v>0</v>
      </c>
      <c r="F29" s="198">
        <f t="shared" si="61"/>
        <v>0</v>
      </c>
      <c r="G29" s="198">
        <f t="shared" si="61"/>
        <v>0</v>
      </c>
      <c r="H29" s="198">
        <f t="shared" si="61"/>
        <v>0</v>
      </c>
      <c r="I29" s="198">
        <f t="shared" si="61"/>
        <v>0</v>
      </c>
      <c r="J29" s="198">
        <f t="shared" si="61"/>
        <v>0</v>
      </c>
      <c r="K29" s="198">
        <f t="shared" si="61"/>
        <v>0</v>
      </c>
      <c r="L29" s="198">
        <f t="shared" si="61"/>
        <v>0</v>
      </c>
      <c r="M29" s="198">
        <f t="shared" si="61"/>
        <v>0</v>
      </c>
      <c r="N29" s="198">
        <f t="shared" si="61"/>
        <v>0</v>
      </c>
      <c r="O29" s="198">
        <f t="shared" si="61"/>
        <v>0</v>
      </c>
      <c r="P29" s="198">
        <f t="shared" si="61"/>
        <v>0</v>
      </c>
      <c r="Q29" s="198">
        <f t="shared" si="61"/>
        <v>0</v>
      </c>
      <c r="R29" s="198" t="e">
        <f t="shared" si="61"/>
        <v>#VALUE!</v>
      </c>
      <c r="S29" s="198" t="e">
        <f t="shared" si="61"/>
        <v>#VALUE!</v>
      </c>
      <c r="T29" s="198" t="e">
        <f t="shared" si="61"/>
        <v>#VALUE!</v>
      </c>
      <c r="U29" s="198" t="e">
        <f t="shared" si="61"/>
        <v>#VALUE!</v>
      </c>
      <c r="V29" s="198" t="e">
        <f t="shared" si="61"/>
        <v>#VALUE!</v>
      </c>
      <c r="W29" s="198" t="e">
        <f t="shared" si="61"/>
        <v>#VALUE!</v>
      </c>
      <c r="X29" s="198" t="e">
        <f t="shared" si="61"/>
        <v>#VALUE!</v>
      </c>
      <c r="Y29" s="198" t="e">
        <f t="shared" si="61"/>
        <v>#VALUE!</v>
      </c>
      <c r="Z29" s="198" t="e">
        <f t="shared" si="61"/>
        <v>#VALUE!</v>
      </c>
      <c r="AA29" s="198" t="e">
        <f t="shared" si="61"/>
        <v>#VALUE!</v>
      </c>
      <c r="AB29" s="198" t="e">
        <f t="shared" si="61"/>
        <v>#VALUE!</v>
      </c>
      <c r="AC29" s="198" t="e">
        <f t="shared" si="61"/>
        <v>#VALUE!</v>
      </c>
      <c r="AD29" s="198" t="e">
        <f t="shared" si="61"/>
        <v>#VALUE!</v>
      </c>
      <c r="AE29" s="198" t="e">
        <f t="shared" si="61"/>
        <v>#VALUE!</v>
      </c>
      <c r="AF29" s="198" t="e">
        <f t="shared" si="61"/>
        <v>#VALUE!</v>
      </c>
      <c r="AG29" s="198" t="e">
        <f t="shared" si="61"/>
        <v>#VALUE!</v>
      </c>
      <c r="AH29" s="198" t="e">
        <f t="shared" si="61"/>
        <v>#VALUE!</v>
      </c>
      <c r="AI29" s="198" t="e">
        <f t="shared" si="61"/>
        <v>#VALUE!</v>
      </c>
      <c r="AJ29" s="198" t="e">
        <f t="shared" si="61"/>
        <v>#VALUE!</v>
      </c>
      <c r="AK29" s="198" t="e">
        <f t="shared" si="61"/>
        <v>#VALUE!</v>
      </c>
      <c r="AL29" s="198" t="e">
        <f t="shared" si="61"/>
        <v>#VALUE!</v>
      </c>
      <c r="AM29" s="198" t="e">
        <f t="shared" si="61"/>
        <v>#VALUE!</v>
      </c>
      <c r="AN29" s="198" t="e">
        <f t="shared" si="61"/>
        <v>#VALUE!</v>
      </c>
      <c r="AO29" s="198" t="e">
        <f t="shared" si="61"/>
        <v>#VALUE!</v>
      </c>
      <c r="AP29" s="198">
        <f t="shared" si="61"/>
        <v>0</v>
      </c>
      <c r="AQ29" s="198">
        <f t="shared" si="61"/>
        <v>0</v>
      </c>
      <c r="AR29" s="198">
        <f t="shared" si="61"/>
        <v>0</v>
      </c>
      <c r="AS29" s="198">
        <f t="shared" si="61"/>
        <v>0</v>
      </c>
      <c r="AT29" s="198">
        <f t="shared" si="61"/>
        <v>0</v>
      </c>
      <c r="AU29" s="198">
        <f t="shared" si="61"/>
        <v>0</v>
      </c>
      <c r="AV29" s="198">
        <f t="shared" si="61"/>
        <v>0</v>
      </c>
      <c r="AW29" s="198">
        <f t="shared" si="61"/>
        <v>0</v>
      </c>
      <c r="AX29" s="198">
        <f t="shared" si="61"/>
        <v>0</v>
      </c>
      <c r="AY29" s="198">
        <f t="shared" si="61"/>
        <v>0</v>
      </c>
      <c r="AZ29" s="198">
        <f t="shared" si="61"/>
        <v>0</v>
      </c>
    </row>
    <row r="30" spans="2:58" ht="19.95" customHeight="1" outlineLevel="1" x14ac:dyDescent="0.25">
      <c r="B30" s="194" t="s">
        <v>102</v>
      </c>
      <c r="C30" s="317">
        <f t="shared" ref="C30:AH30" si="67">C28</f>
        <v>0</v>
      </c>
      <c r="D30" s="317">
        <f t="shared" si="67"/>
        <v>0</v>
      </c>
      <c r="E30" s="317">
        <f t="shared" si="67"/>
        <v>0</v>
      </c>
      <c r="F30" s="317">
        <f t="shared" si="67"/>
        <v>0</v>
      </c>
      <c r="G30" s="317">
        <f t="shared" si="67"/>
        <v>0</v>
      </c>
      <c r="H30" s="317">
        <f t="shared" si="67"/>
        <v>0</v>
      </c>
      <c r="I30" s="317">
        <f t="shared" si="67"/>
        <v>0</v>
      </c>
      <c r="J30" s="317">
        <f t="shared" si="67"/>
        <v>0</v>
      </c>
      <c r="K30" s="317">
        <f t="shared" si="67"/>
        <v>0</v>
      </c>
      <c r="L30" s="317">
        <f t="shared" si="67"/>
        <v>0</v>
      </c>
      <c r="M30" s="317">
        <f t="shared" si="67"/>
        <v>0</v>
      </c>
      <c r="N30" s="317">
        <f t="shared" si="67"/>
        <v>0</v>
      </c>
      <c r="O30" s="317">
        <f t="shared" si="67"/>
        <v>0</v>
      </c>
      <c r="P30" s="317">
        <f t="shared" si="67"/>
        <v>0</v>
      </c>
      <c r="Q30" s="317">
        <f t="shared" si="67"/>
        <v>0</v>
      </c>
      <c r="R30" s="317">
        <f t="shared" si="67"/>
        <v>0</v>
      </c>
      <c r="S30" s="317">
        <f t="shared" si="67"/>
        <v>0</v>
      </c>
      <c r="T30" s="317">
        <f t="shared" si="67"/>
        <v>0</v>
      </c>
      <c r="U30" s="276"/>
      <c r="V30" s="276"/>
      <c r="W30" s="276"/>
      <c r="X30" s="195" t="e">
        <f t="shared" si="67"/>
        <v>#VALUE!</v>
      </c>
      <c r="Y30" s="195" t="e">
        <f t="shared" si="67"/>
        <v>#VALUE!</v>
      </c>
      <c r="Z30" s="195" t="e">
        <f t="shared" si="67"/>
        <v>#VALUE!</v>
      </c>
      <c r="AA30" s="195" t="e">
        <f t="shared" si="67"/>
        <v>#VALUE!</v>
      </c>
      <c r="AB30" s="195" t="e">
        <f t="shared" si="67"/>
        <v>#VALUE!</v>
      </c>
      <c r="AC30" s="195" t="e">
        <f t="shared" si="67"/>
        <v>#VALUE!</v>
      </c>
      <c r="AD30" s="195" t="e">
        <f t="shared" si="67"/>
        <v>#VALUE!</v>
      </c>
      <c r="AE30" s="195" t="e">
        <f t="shared" si="67"/>
        <v>#VALUE!</v>
      </c>
      <c r="AF30" s="195" t="e">
        <f t="shared" si="67"/>
        <v>#VALUE!</v>
      </c>
      <c r="AG30" s="195" t="e">
        <f t="shared" si="67"/>
        <v>#VALUE!</v>
      </c>
      <c r="AH30" s="195" t="e">
        <f t="shared" si="67"/>
        <v>#VALUE!</v>
      </c>
      <c r="AI30" s="195" t="e">
        <f t="shared" ref="AI30:AZ30" si="68">AI28</f>
        <v>#VALUE!</v>
      </c>
      <c r="AJ30" s="195" t="e">
        <f t="shared" si="68"/>
        <v>#VALUE!</v>
      </c>
      <c r="AK30" s="195" t="e">
        <f t="shared" si="68"/>
        <v>#VALUE!</v>
      </c>
      <c r="AL30" s="195" t="e">
        <f t="shared" si="68"/>
        <v>#VALUE!</v>
      </c>
      <c r="AM30" s="195" t="e">
        <f t="shared" si="68"/>
        <v>#VALUE!</v>
      </c>
      <c r="AN30" s="195" t="e">
        <f t="shared" si="68"/>
        <v>#VALUE!</v>
      </c>
      <c r="AO30" s="195" t="e">
        <f t="shared" si="68"/>
        <v>#VALUE!</v>
      </c>
      <c r="AP30" s="195">
        <f t="shared" si="68"/>
        <v>0</v>
      </c>
      <c r="AQ30" s="195">
        <f t="shared" si="68"/>
        <v>0</v>
      </c>
      <c r="AR30" s="195">
        <f t="shared" si="68"/>
        <v>0</v>
      </c>
      <c r="AS30" s="195">
        <f t="shared" si="68"/>
        <v>0</v>
      </c>
      <c r="AT30" s="195">
        <f t="shared" si="68"/>
        <v>0</v>
      </c>
      <c r="AU30" s="195">
        <f t="shared" si="68"/>
        <v>0</v>
      </c>
      <c r="AV30" s="195">
        <f t="shared" si="68"/>
        <v>0</v>
      </c>
      <c r="AW30" s="195">
        <f t="shared" si="68"/>
        <v>0</v>
      </c>
      <c r="AX30" s="195">
        <f t="shared" si="68"/>
        <v>0</v>
      </c>
      <c r="AY30" s="195">
        <f t="shared" si="68"/>
        <v>0</v>
      </c>
      <c r="AZ30" s="195">
        <f t="shared" si="68"/>
        <v>0</v>
      </c>
    </row>
    <row r="31" spans="2:58" ht="19.95" customHeight="1" outlineLevel="1" x14ac:dyDescent="0.25">
      <c r="B31" s="196" t="s">
        <v>96</v>
      </c>
      <c r="C31" s="197">
        <f>C30-C28</f>
        <v>0</v>
      </c>
      <c r="D31" s="197">
        <f t="shared" si="61"/>
        <v>0</v>
      </c>
      <c r="E31" s="197">
        <f t="shared" si="61"/>
        <v>0</v>
      </c>
      <c r="F31" s="198">
        <f t="shared" si="61"/>
        <v>0</v>
      </c>
      <c r="G31" s="198">
        <f t="shared" si="61"/>
        <v>0</v>
      </c>
      <c r="H31" s="198">
        <f t="shared" si="61"/>
        <v>0</v>
      </c>
      <c r="I31" s="198">
        <f t="shared" si="61"/>
        <v>0</v>
      </c>
      <c r="J31" s="198">
        <f t="shared" si="61"/>
        <v>0</v>
      </c>
      <c r="K31" s="198">
        <f t="shared" si="61"/>
        <v>0</v>
      </c>
      <c r="L31" s="198">
        <f t="shared" si="61"/>
        <v>0</v>
      </c>
      <c r="M31" s="198">
        <f>M30-M28</f>
        <v>0</v>
      </c>
      <c r="N31" s="198">
        <f t="shared" si="61"/>
        <v>0</v>
      </c>
      <c r="O31" s="198">
        <f t="shared" si="61"/>
        <v>0</v>
      </c>
      <c r="P31" s="198">
        <f t="shared" si="61"/>
        <v>0</v>
      </c>
      <c r="Q31" s="198">
        <f t="shared" si="61"/>
        <v>0</v>
      </c>
      <c r="R31" s="198">
        <f t="shared" si="61"/>
        <v>0</v>
      </c>
      <c r="S31" s="198">
        <f t="shared" si="61"/>
        <v>0</v>
      </c>
      <c r="T31" s="198">
        <f t="shared" si="61"/>
        <v>0</v>
      </c>
      <c r="U31" s="198" t="e">
        <f t="shared" si="61"/>
        <v>#VALUE!</v>
      </c>
      <c r="V31" s="198" t="e">
        <f t="shared" si="61"/>
        <v>#VALUE!</v>
      </c>
      <c r="W31" s="198" t="e">
        <f t="shared" si="61"/>
        <v>#VALUE!</v>
      </c>
      <c r="X31" s="198" t="e">
        <f t="shared" si="61"/>
        <v>#VALUE!</v>
      </c>
      <c r="Y31" s="198" t="e">
        <f t="shared" si="61"/>
        <v>#VALUE!</v>
      </c>
      <c r="Z31" s="198" t="e">
        <f t="shared" si="61"/>
        <v>#VALUE!</v>
      </c>
      <c r="AA31" s="198" t="e">
        <f t="shared" si="61"/>
        <v>#VALUE!</v>
      </c>
      <c r="AB31" s="198" t="e">
        <f t="shared" si="61"/>
        <v>#VALUE!</v>
      </c>
      <c r="AC31" s="198" t="e">
        <f t="shared" si="61"/>
        <v>#VALUE!</v>
      </c>
      <c r="AD31" s="198" t="e">
        <f t="shared" si="61"/>
        <v>#VALUE!</v>
      </c>
      <c r="AE31" s="198" t="e">
        <f t="shared" si="61"/>
        <v>#VALUE!</v>
      </c>
      <c r="AF31" s="198" t="e">
        <f t="shared" si="61"/>
        <v>#VALUE!</v>
      </c>
      <c r="AG31" s="198" t="e">
        <f t="shared" si="61"/>
        <v>#VALUE!</v>
      </c>
      <c r="AH31" s="198" t="e">
        <f t="shared" si="61"/>
        <v>#VALUE!</v>
      </c>
      <c r="AI31" s="198" t="e">
        <f t="shared" si="61"/>
        <v>#VALUE!</v>
      </c>
      <c r="AJ31" s="198" t="e">
        <f t="shared" si="61"/>
        <v>#VALUE!</v>
      </c>
      <c r="AK31" s="198" t="e">
        <f t="shared" si="61"/>
        <v>#VALUE!</v>
      </c>
      <c r="AL31" s="198" t="e">
        <f t="shared" si="61"/>
        <v>#VALUE!</v>
      </c>
      <c r="AM31" s="198" t="e">
        <f t="shared" si="61"/>
        <v>#VALUE!</v>
      </c>
      <c r="AN31" s="198" t="e">
        <f t="shared" si="61"/>
        <v>#VALUE!</v>
      </c>
      <c r="AO31" s="198" t="e">
        <f t="shared" si="61"/>
        <v>#VALUE!</v>
      </c>
      <c r="AP31" s="198">
        <f t="shared" si="61"/>
        <v>0</v>
      </c>
      <c r="AQ31" s="198">
        <f t="shared" si="61"/>
        <v>0</v>
      </c>
      <c r="AR31" s="198">
        <f t="shared" si="61"/>
        <v>0</v>
      </c>
      <c r="AS31" s="198">
        <f t="shared" si="61"/>
        <v>0</v>
      </c>
      <c r="AT31" s="198">
        <f t="shared" si="61"/>
        <v>0</v>
      </c>
      <c r="AU31" s="198">
        <f t="shared" si="61"/>
        <v>0</v>
      </c>
      <c r="AV31" s="198">
        <f t="shared" si="61"/>
        <v>0</v>
      </c>
      <c r="AW31" s="198">
        <f t="shared" si="61"/>
        <v>0</v>
      </c>
      <c r="AX31" s="198">
        <f t="shared" si="61"/>
        <v>0</v>
      </c>
      <c r="AY31" s="198">
        <f t="shared" si="61"/>
        <v>0</v>
      </c>
      <c r="AZ31" s="198">
        <f t="shared" si="61"/>
        <v>0</v>
      </c>
    </row>
    <row r="32" spans="2:58" ht="19.95" customHeight="1" outlineLevel="1" x14ac:dyDescent="0.25">
      <c r="B32" s="194" t="s">
        <v>103</v>
      </c>
      <c r="C32" s="317">
        <f t="shared" ref="C32:AH32" si="69">C30</f>
        <v>0</v>
      </c>
      <c r="D32" s="317">
        <f t="shared" si="69"/>
        <v>0</v>
      </c>
      <c r="E32" s="317">
        <f t="shared" si="69"/>
        <v>0</v>
      </c>
      <c r="F32" s="317">
        <f t="shared" si="69"/>
        <v>0</v>
      </c>
      <c r="G32" s="317">
        <f t="shared" si="69"/>
        <v>0</v>
      </c>
      <c r="H32" s="317">
        <f t="shared" si="69"/>
        <v>0</v>
      </c>
      <c r="I32" s="317">
        <f t="shared" si="69"/>
        <v>0</v>
      </c>
      <c r="J32" s="317">
        <f t="shared" si="69"/>
        <v>0</v>
      </c>
      <c r="K32" s="317">
        <f t="shared" si="69"/>
        <v>0</v>
      </c>
      <c r="L32" s="317">
        <f t="shared" si="69"/>
        <v>0</v>
      </c>
      <c r="M32" s="317">
        <f t="shared" si="69"/>
        <v>0</v>
      </c>
      <c r="N32" s="317">
        <f t="shared" si="69"/>
        <v>0</v>
      </c>
      <c r="O32" s="317">
        <f t="shared" si="69"/>
        <v>0</v>
      </c>
      <c r="P32" s="317">
        <f t="shared" si="69"/>
        <v>0</v>
      </c>
      <c r="Q32" s="317">
        <f t="shared" si="69"/>
        <v>0</v>
      </c>
      <c r="R32" s="317">
        <f t="shared" si="69"/>
        <v>0</v>
      </c>
      <c r="S32" s="317">
        <f t="shared" si="69"/>
        <v>0</v>
      </c>
      <c r="T32" s="317">
        <f t="shared" si="69"/>
        <v>0</v>
      </c>
      <c r="U32" s="317">
        <f t="shared" si="69"/>
        <v>0</v>
      </c>
      <c r="V32" s="317">
        <f t="shared" si="69"/>
        <v>0</v>
      </c>
      <c r="W32" s="317">
        <f t="shared" si="69"/>
        <v>0</v>
      </c>
      <c r="X32" s="276"/>
      <c r="Y32" s="276"/>
      <c r="Z32" s="276"/>
      <c r="AA32" s="195" t="e">
        <f t="shared" si="69"/>
        <v>#VALUE!</v>
      </c>
      <c r="AB32" s="195" t="e">
        <f t="shared" si="69"/>
        <v>#VALUE!</v>
      </c>
      <c r="AC32" s="195" t="e">
        <f t="shared" si="69"/>
        <v>#VALUE!</v>
      </c>
      <c r="AD32" s="195" t="e">
        <f t="shared" si="69"/>
        <v>#VALUE!</v>
      </c>
      <c r="AE32" s="195" t="e">
        <f t="shared" si="69"/>
        <v>#VALUE!</v>
      </c>
      <c r="AF32" s="195" t="e">
        <f t="shared" si="69"/>
        <v>#VALUE!</v>
      </c>
      <c r="AG32" s="195" t="e">
        <f t="shared" si="69"/>
        <v>#VALUE!</v>
      </c>
      <c r="AH32" s="195" t="e">
        <f t="shared" si="69"/>
        <v>#VALUE!</v>
      </c>
      <c r="AI32" s="195" t="e">
        <f t="shared" ref="AI32:AZ32" si="70">AI30</f>
        <v>#VALUE!</v>
      </c>
      <c r="AJ32" s="195" t="e">
        <f t="shared" si="70"/>
        <v>#VALUE!</v>
      </c>
      <c r="AK32" s="195" t="e">
        <f t="shared" si="70"/>
        <v>#VALUE!</v>
      </c>
      <c r="AL32" s="195" t="e">
        <f t="shared" si="70"/>
        <v>#VALUE!</v>
      </c>
      <c r="AM32" s="195" t="e">
        <f t="shared" si="70"/>
        <v>#VALUE!</v>
      </c>
      <c r="AN32" s="195" t="e">
        <f t="shared" si="70"/>
        <v>#VALUE!</v>
      </c>
      <c r="AO32" s="195" t="e">
        <f t="shared" si="70"/>
        <v>#VALUE!</v>
      </c>
      <c r="AP32" s="195">
        <f t="shared" si="70"/>
        <v>0</v>
      </c>
      <c r="AQ32" s="195">
        <f t="shared" si="70"/>
        <v>0</v>
      </c>
      <c r="AR32" s="195">
        <f t="shared" si="70"/>
        <v>0</v>
      </c>
      <c r="AS32" s="195">
        <f t="shared" si="70"/>
        <v>0</v>
      </c>
      <c r="AT32" s="195">
        <f t="shared" si="70"/>
        <v>0</v>
      </c>
      <c r="AU32" s="195">
        <f t="shared" si="70"/>
        <v>0</v>
      </c>
      <c r="AV32" s="195">
        <f t="shared" si="70"/>
        <v>0</v>
      </c>
      <c r="AW32" s="195">
        <f t="shared" si="70"/>
        <v>0</v>
      </c>
      <c r="AX32" s="195">
        <f t="shared" si="70"/>
        <v>0</v>
      </c>
      <c r="AY32" s="195">
        <f t="shared" si="70"/>
        <v>0</v>
      </c>
      <c r="AZ32" s="195">
        <f t="shared" si="70"/>
        <v>0</v>
      </c>
    </row>
    <row r="33" spans="2:52" ht="19.95" customHeight="1" outlineLevel="1" x14ac:dyDescent="0.25">
      <c r="B33" s="196" t="s">
        <v>96</v>
      </c>
      <c r="C33" s="197">
        <f>C32-C30</f>
        <v>0</v>
      </c>
      <c r="D33" s="197">
        <f t="shared" si="61"/>
        <v>0</v>
      </c>
      <c r="E33" s="197">
        <f t="shared" si="61"/>
        <v>0</v>
      </c>
      <c r="F33" s="198">
        <f t="shared" si="61"/>
        <v>0</v>
      </c>
      <c r="G33" s="198">
        <f t="shared" si="61"/>
        <v>0</v>
      </c>
      <c r="H33" s="198">
        <f t="shared" si="61"/>
        <v>0</v>
      </c>
      <c r="I33" s="198">
        <f t="shared" si="61"/>
        <v>0</v>
      </c>
      <c r="J33" s="198">
        <f t="shared" si="61"/>
        <v>0</v>
      </c>
      <c r="K33" s="198">
        <f t="shared" si="61"/>
        <v>0</v>
      </c>
      <c r="L33" s="198">
        <f t="shared" si="61"/>
        <v>0</v>
      </c>
      <c r="M33" s="198">
        <f t="shared" si="61"/>
        <v>0</v>
      </c>
      <c r="N33" s="198">
        <f t="shared" ref="N33:AZ45" si="71">N32-N30</f>
        <v>0</v>
      </c>
      <c r="O33" s="198">
        <f t="shared" si="71"/>
        <v>0</v>
      </c>
      <c r="P33" s="198">
        <f t="shared" si="71"/>
        <v>0</v>
      </c>
      <c r="Q33" s="198">
        <f t="shared" si="71"/>
        <v>0</v>
      </c>
      <c r="R33" s="198">
        <f t="shared" si="71"/>
        <v>0</v>
      </c>
      <c r="S33" s="198">
        <f t="shared" si="71"/>
        <v>0</v>
      </c>
      <c r="T33" s="198">
        <f t="shared" si="71"/>
        <v>0</v>
      </c>
      <c r="U33" s="198">
        <f t="shared" si="71"/>
        <v>0</v>
      </c>
      <c r="V33" s="198">
        <f t="shared" si="71"/>
        <v>0</v>
      </c>
      <c r="W33" s="198">
        <f t="shared" si="71"/>
        <v>0</v>
      </c>
      <c r="X33" s="198" t="e">
        <f t="shared" si="71"/>
        <v>#VALUE!</v>
      </c>
      <c r="Y33" s="198" t="e">
        <f t="shared" si="71"/>
        <v>#VALUE!</v>
      </c>
      <c r="Z33" s="198" t="e">
        <f t="shared" si="71"/>
        <v>#VALUE!</v>
      </c>
      <c r="AA33" s="198" t="e">
        <f t="shared" si="71"/>
        <v>#VALUE!</v>
      </c>
      <c r="AB33" s="198" t="e">
        <f t="shared" si="71"/>
        <v>#VALUE!</v>
      </c>
      <c r="AC33" s="198" t="e">
        <f t="shared" si="71"/>
        <v>#VALUE!</v>
      </c>
      <c r="AD33" s="198" t="e">
        <f t="shared" si="71"/>
        <v>#VALUE!</v>
      </c>
      <c r="AE33" s="198" t="e">
        <f t="shared" si="71"/>
        <v>#VALUE!</v>
      </c>
      <c r="AF33" s="198" t="e">
        <f t="shared" si="71"/>
        <v>#VALUE!</v>
      </c>
      <c r="AG33" s="198" t="e">
        <f t="shared" si="71"/>
        <v>#VALUE!</v>
      </c>
      <c r="AH33" s="198" t="e">
        <f t="shared" si="71"/>
        <v>#VALUE!</v>
      </c>
      <c r="AI33" s="198" t="e">
        <f t="shared" si="71"/>
        <v>#VALUE!</v>
      </c>
      <c r="AJ33" s="198" t="e">
        <f t="shared" si="71"/>
        <v>#VALUE!</v>
      </c>
      <c r="AK33" s="198" t="e">
        <f t="shared" si="71"/>
        <v>#VALUE!</v>
      </c>
      <c r="AL33" s="198" t="e">
        <f t="shared" si="71"/>
        <v>#VALUE!</v>
      </c>
      <c r="AM33" s="198" t="e">
        <f t="shared" si="71"/>
        <v>#VALUE!</v>
      </c>
      <c r="AN33" s="198" t="e">
        <f t="shared" si="71"/>
        <v>#VALUE!</v>
      </c>
      <c r="AO33" s="198" t="e">
        <f t="shared" si="71"/>
        <v>#VALUE!</v>
      </c>
      <c r="AP33" s="198">
        <f t="shared" si="71"/>
        <v>0</v>
      </c>
      <c r="AQ33" s="198">
        <f t="shared" si="71"/>
        <v>0</v>
      </c>
      <c r="AR33" s="198">
        <f t="shared" si="71"/>
        <v>0</v>
      </c>
      <c r="AS33" s="198">
        <f t="shared" si="71"/>
        <v>0</v>
      </c>
      <c r="AT33" s="198">
        <f t="shared" si="71"/>
        <v>0</v>
      </c>
      <c r="AU33" s="198">
        <f t="shared" si="71"/>
        <v>0</v>
      </c>
      <c r="AV33" s="198">
        <f t="shared" si="71"/>
        <v>0</v>
      </c>
      <c r="AW33" s="198">
        <f t="shared" si="71"/>
        <v>0</v>
      </c>
      <c r="AX33" s="198">
        <f t="shared" si="71"/>
        <v>0</v>
      </c>
      <c r="AY33" s="198">
        <f t="shared" si="71"/>
        <v>0</v>
      </c>
      <c r="AZ33" s="198">
        <f t="shared" si="71"/>
        <v>0</v>
      </c>
    </row>
    <row r="34" spans="2:52" ht="19.95" customHeight="1" outlineLevel="1" x14ac:dyDescent="0.25">
      <c r="B34" s="194" t="s">
        <v>104</v>
      </c>
      <c r="C34" s="317">
        <f t="shared" ref="C34:AH34" si="72">C32</f>
        <v>0</v>
      </c>
      <c r="D34" s="317">
        <f t="shared" si="72"/>
        <v>0</v>
      </c>
      <c r="E34" s="317">
        <f t="shared" si="72"/>
        <v>0</v>
      </c>
      <c r="F34" s="317">
        <f t="shared" si="72"/>
        <v>0</v>
      </c>
      <c r="G34" s="317">
        <f t="shared" si="72"/>
        <v>0</v>
      </c>
      <c r="H34" s="317">
        <f t="shared" si="72"/>
        <v>0</v>
      </c>
      <c r="I34" s="317">
        <f t="shared" si="72"/>
        <v>0</v>
      </c>
      <c r="J34" s="317">
        <f t="shared" si="72"/>
        <v>0</v>
      </c>
      <c r="K34" s="317">
        <f t="shared" si="72"/>
        <v>0</v>
      </c>
      <c r="L34" s="317">
        <f t="shared" si="72"/>
        <v>0</v>
      </c>
      <c r="M34" s="317">
        <f t="shared" si="72"/>
        <v>0</v>
      </c>
      <c r="N34" s="317">
        <f t="shared" si="72"/>
        <v>0</v>
      </c>
      <c r="O34" s="317">
        <f t="shared" si="72"/>
        <v>0</v>
      </c>
      <c r="P34" s="317">
        <f t="shared" si="72"/>
        <v>0</v>
      </c>
      <c r="Q34" s="317">
        <f t="shared" si="72"/>
        <v>0</v>
      </c>
      <c r="R34" s="317">
        <f t="shared" si="72"/>
        <v>0</v>
      </c>
      <c r="S34" s="317">
        <f t="shared" si="72"/>
        <v>0</v>
      </c>
      <c r="T34" s="317">
        <f t="shared" si="72"/>
        <v>0</v>
      </c>
      <c r="U34" s="317">
        <f t="shared" si="72"/>
        <v>0</v>
      </c>
      <c r="V34" s="317">
        <f t="shared" si="72"/>
        <v>0</v>
      </c>
      <c r="W34" s="317">
        <f t="shared" si="72"/>
        <v>0</v>
      </c>
      <c r="X34" s="317">
        <f t="shared" si="72"/>
        <v>0</v>
      </c>
      <c r="Y34" s="317">
        <f t="shared" si="72"/>
        <v>0</v>
      </c>
      <c r="Z34" s="317">
        <f t="shared" si="72"/>
        <v>0</v>
      </c>
      <c r="AA34" s="276"/>
      <c r="AB34" s="276"/>
      <c r="AC34" s="276"/>
      <c r="AD34" s="195" t="e">
        <f t="shared" si="72"/>
        <v>#VALUE!</v>
      </c>
      <c r="AE34" s="195" t="e">
        <f t="shared" si="72"/>
        <v>#VALUE!</v>
      </c>
      <c r="AF34" s="195" t="e">
        <f t="shared" si="72"/>
        <v>#VALUE!</v>
      </c>
      <c r="AG34" s="195" t="e">
        <f t="shared" si="72"/>
        <v>#VALUE!</v>
      </c>
      <c r="AH34" s="195" t="e">
        <f t="shared" si="72"/>
        <v>#VALUE!</v>
      </c>
      <c r="AI34" s="195" t="e">
        <f t="shared" ref="AI34:AZ34" si="73">AI32</f>
        <v>#VALUE!</v>
      </c>
      <c r="AJ34" s="195" t="e">
        <f t="shared" si="73"/>
        <v>#VALUE!</v>
      </c>
      <c r="AK34" s="195" t="e">
        <f t="shared" si="73"/>
        <v>#VALUE!</v>
      </c>
      <c r="AL34" s="195" t="e">
        <f t="shared" si="73"/>
        <v>#VALUE!</v>
      </c>
      <c r="AM34" s="195" t="e">
        <f t="shared" si="73"/>
        <v>#VALUE!</v>
      </c>
      <c r="AN34" s="195" t="e">
        <f t="shared" si="73"/>
        <v>#VALUE!</v>
      </c>
      <c r="AO34" s="195" t="e">
        <f t="shared" si="73"/>
        <v>#VALUE!</v>
      </c>
      <c r="AP34" s="195">
        <f t="shared" si="73"/>
        <v>0</v>
      </c>
      <c r="AQ34" s="195">
        <f t="shared" si="73"/>
        <v>0</v>
      </c>
      <c r="AR34" s="195">
        <f t="shared" si="73"/>
        <v>0</v>
      </c>
      <c r="AS34" s="195">
        <f t="shared" si="73"/>
        <v>0</v>
      </c>
      <c r="AT34" s="195">
        <f t="shared" si="73"/>
        <v>0</v>
      </c>
      <c r="AU34" s="195">
        <f t="shared" si="73"/>
        <v>0</v>
      </c>
      <c r="AV34" s="195">
        <f t="shared" si="73"/>
        <v>0</v>
      </c>
      <c r="AW34" s="195">
        <f t="shared" si="73"/>
        <v>0</v>
      </c>
      <c r="AX34" s="195">
        <f t="shared" si="73"/>
        <v>0</v>
      </c>
      <c r="AY34" s="195">
        <f t="shared" si="73"/>
        <v>0</v>
      </c>
      <c r="AZ34" s="195">
        <f t="shared" si="73"/>
        <v>0</v>
      </c>
    </row>
    <row r="35" spans="2:52" ht="19.95" customHeight="1" outlineLevel="1" x14ac:dyDescent="0.25">
      <c r="B35" s="196" t="s">
        <v>96</v>
      </c>
      <c r="C35" s="197">
        <f>C34-C32</f>
        <v>0</v>
      </c>
      <c r="D35" s="197">
        <f t="shared" si="61"/>
        <v>0</v>
      </c>
      <c r="E35" s="197">
        <f t="shared" si="61"/>
        <v>0</v>
      </c>
      <c r="F35" s="198">
        <f t="shared" si="61"/>
        <v>0</v>
      </c>
      <c r="G35" s="198">
        <f t="shared" si="61"/>
        <v>0</v>
      </c>
      <c r="H35" s="198">
        <f t="shared" si="61"/>
        <v>0</v>
      </c>
      <c r="I35" s="198">
        <f t="shared" si="61"/>
        <v>0</v>
      </c>
      <c r="J35" s="198">
        <f t="shared" si="61"/>
        <v>0</v>
      </c>
      <c r="K35" s="198">
        <f t="shared" si="61"/>
        <v>0</v>
      </c>
      <c r="L35" s="198">
        <f t="shared" si="61"/>
        <v>0</v>
      </c>
      <c r="M35" s="198">
        <f t="shared" si="61"/>
        <v>0</v>
      </c>
      <c r="N35" s="198">
        <f t="shared" si="71"/>
        <v>0</v>
      </c>
      <c r="O35" s="198">
        <f t="shared" si="71"/>
        <v>0</v>
      </c>
      <c r="P35" s="198">
        <f t="shared" si="71"/>
        <v>0</v>
      </c>
      <c r="Q35" s="198">
        <f t="shared" si="71"/>
        <v>0</v>
      </c>
      <c r="R35" s="198">
        <f t="shared" si="71"/>
        <v>0</v>
      </c>
      <c r="S35" s="198">
        <f t="shared" si="71"/>
        <v>0</v>
      </c>
      <c r="T35" s="198">
        <f t="shared" si="71"/>
        <v>0</v>
      </c>
      <c r="U35" s="198">
        <f t="shared" si="71"/>
        <v>0</v>
      </c>
      <c r="V35" s="198">
        <f t="shared" si="71"/>
        <v>0</v>
      </c>
      <c r="W35" s="198">
        <f t="shared" si="71"/>
        <v>0</v>
      </c>
      <c r="X35" s="198">
        <f t="shared" si="71"/>
        <v>0</v>
      </c>
      <c r="Y35" s="198">
        <f t="shared" si="71"/>
        <v>0</v>
      </c>
      <c r="Z35" s="198">
        <f t="shared" si="71"/>
        <v>0</v>
      </c>
      <c r="AA35" s="198" t="e">
        <f t="shared" si="71"/>
        <v>#VALUE!</v>
      </c>
      <c r="AB35" s="198" t="e">
        <f t="shared" si="71"/>
        <v>#VALUE!</v>
      </c>
      <c r="AC35" s="198" t="e">
        <f t="shared" si="71"/>
        <v>#VALUE!</v>
      </c>
      <c r="AD35" s="198" t="e">
        <f t="shared" si="71"/>
        <v>#VALUE!</v>
      </c>
      <c r="AE35" s="198" t="e">
        <f t="shared" si="71"/>
        <v>#VALUE!</v>
      </c>
      <c r="AF35" s="198" t="e">
        <f t="shared" si="71"/>
        <v>#VALUE!</v>
      </c>
      <c r="AG35" s="198" t="e">
        <f t="shared" si="71"/>
        <v>#VALUE!</v>
      </c>
      <c r="AH35" s="198" t="e">
        <f t="shared" si="71"/>
        <v>#VALUE!</v>
      </c>
      <c r="AI35" s="198" t="e">
        <f t="shared" si="71"/>
        <v>#VALUE!</v>
      </c>
      <c r="AJ35" s="198" t="e">
        <f t="shared" si="71"/>
        <v>#VALUE!</v>
      </c>
      <c r="AK35" s="198" t="e">
        <f t="shared" si="71"/>
        <v>#VALUE!</v>
      </c>
      <c r="AL35" s="198" t="e">
        <f t="shared" si="71"/>
        <v>#VALUE!</v>
      </c>
      <c r="AM35" s="198" t="e">
        <f t="shared" si="71"/>
        <v>#VALUE!</v>
      </c>
      <c r="AN35" s="198" t="e">
        <f t="shared" si="71"/>
        <v>#VALUE!</v>
      </c>
      <c r="AO35" s="198" t="e">
        <f t="shared" si="71"/>
        <v>#VALUE!</v>
      </c>
      <c r="AP35" s="198">
        <f t="shared" si="71"/>
        <v>0</v>
      </c>
      <c r="AQ35" s="198">
        <f t="shared" si="71"/>
        <v>0</v>
      </c>
      <c r="AR35" s="198">
        <f t="shared" si="71"/>
        <v>0</v>
      </c>
      <c r="AS35" s="198">
        <f t="shared" si="71"/>
        <v>0</v>
      </c>
      <c r="AT35" s="198">
        <f t="shared" si="71"/>
        <v>0</v>
      </c>
      <c r="AU35" s="198">
        <f t="shared" si="71"/>
        <v>0</v>
      </c>
      <c r="AV35" s="198">
        <f t="shared" si="71"/>
        <v>0</v>
      </c>
      <c r="AW35" s="198">
        <f t="shared" si="71"/>
        <v>0</v>
      </c>
      <c r="AX35" s="198">
        <f t="shared" si="71"/>
        <v>0</v>
      </c>
      <c r="AY35" s="198">
        <f t="shared" si="71"/>
        <v>0</v>
      </c>
      <c r="AZ35" s="198">
        <f t="shared" si="71"/>
        <v>0</v>
      </c>
    </row>
    <row r="36" spans="2:52" ht="19.95" customHeight="1" outlineLevel="1" x14ac:dyDescent="0.25">
      <c r="B36" s="194" t="s">
        <v>105</v>
      </c>
      <c r="C36" s="317">
        <f t="shared" ref="C36:AH36" si="74">C34</f>
        <v>0</v>
      </c>
      <c r="D36" s="317">
        <f t="shared" si="74"/>
        <v>0</v>
      </c>
      <c r="E36" s="317">
        <f t="shared" si="74"/>
        <v>0</v>
      </c>
      <c r="F36" s="317">
        <f t="shared" si="74"/>
        <v>0</v>
      </c>
      <c r="G36" s="317">
        <f t="shared" si="74"/>
        <v>0</v>
      </c>
      <c r="H36" s="317">
        <f t="shared" si="74"/>
        <v>0</v>
      </c>
      <c r="I36" s="317">
        <f t="shared" si="74"/>
        <v>0</v>
      </c>
      <c r="J36" s="317">
        <f t="shared" si="74"/>
        <v>0</v>
      </c>
      <c r="K36" s="317">
        <f t="shared" si="74"/>
        <v>0</v>
      </c>
      <c r="L36" s="317">
        <f t="shared" si="74"/>
        <v>0</v>
      </c>
      <c r="M36" s="317">
        <f t="shared" si="74"/>
        <v>0</v>
      </c>
      <c r="N36" s="317">
        <f t="shared" si="74"/>
        <v>0</v>
      </c>
      <c r="O36" s="317">
        <f t="shared" si="74"/>
        <v>0</v>
      </c>
      <c r="P36" s="317">
        <f t="shared" si="74"/>
        <v>0</v>
      </c>
      <c r="Q36" s="317">
        <f t="shared" si="74"/>
        <v>0</v>
      </c>
      <c r="R36" s="317">
        <f t="shared" si="74"/>
        <v>0</v>
      </c>
      <c r="S36" s="317">
        <f t="shared" si="74"/>
        <v>0</v>
      </c>
      <c r="T36" s="317">
        <f t="shared" si="74"/>
        <v>0</v>
      </c>
      <c r="U36" s="317">
        <f t="shared" si="74"/>
        <v>0</v>
      </c>
      <c r="V36" s="317">
        <f t="shared" si="74"/>
        <v>0</v>
      </c>
      <c r="W36" s="317">
        <f t="shared" si="74"/>
        <v>0</v>
      </c>
      <c r="X36" s="317">
        <f t="shared" si="74"/>
        <v>0</v>
      </c>
      <c r="Y36" s="317">
        <f t="shared" si="74"/>
        <v>0</v>
      </c>
      <c r="Z36" s="317">
        <f t="shared" si="74"/>
        <v>0</v>
      </c>
      <c r="AA36" s="317">
        <f t="shared" si="74"/>
        <v>0</v>
      </c>
      <c r="AB36" s="317">
        <f t="shared" si="74"/>
        <v>0</v>
      </c>
      <c r="AC36" s="317">
        <f t="shared" si="74"/>
        <v>0</v>
      </c>
      <c r="AD36" s="276"/>
      <c r="AE36" s="276"/>
      <c r="AF36" s="276"/>
      <c r="AG36" s="195" t="e">
        <f t="shared" si="74"/>
        <v>#VALUE!</v>
      </c>
      <c r="AH36" s="195" t="e">
        <f t="shared" si="74"/>
        <v>#VALUE!</v>
      </c>
      <c r="AI36" s="195" t="e">
        <f t="shared" ref="AI36:AZ36" si="75">AI34</f>
        <v>#VALUE!</v>
      </c>
      <c r="AJ36" s="195" t="e">
        <f t="shared" si="75"/>
        <v>#VALUE!</v>
      </c>
      <c r="AK36" s="195" t="e">
        <f t="shared" si="75"/>
        <v>#VALUE!</v>
      </c>
      <c r="AL36" s="195" t="e">
        <f t="shared" si="75"/>
        <v>#VALUE!</v>
      </c>
      <c r="AM36" s="195" t="e">
        <f t="shared" si="75"/>
        <v>#VALUE!</v>
      </c>
      <c r="AN36" s="195" t="e">
        <f t="shared" si="75"/>
        <v>#VALUE!</v>
      </c>
      <c r="AO36" s="195" t="e">
        <f t="shared" si="75"/>
        <v>#VALUE!</v>
      </c>
      <c r="AP36" s="195">
        <f t="shared" si="75"/>
        <v>0</v>
      </c>
      <c r="AQ36" s="195">
        <f t="shared" si="75"/>
        <v>0</v>
      </c>
      <c r="AR36" s="195">
        <f t="shared" si="75"/>
        <v>0</v>
      </c>
      <c r="AS36" s="195">
        <f t="shared" si="75"/>
        <v>0</v>
      </c>
      <c r="AT36" s="195">
        <f t="shared" si="75"/>
        <v>0</v>
      </c>
      <c r="AU36" s="195">
        <f t="shared" si="75"/>
        <v>0</v>
      </c>
      <c r="AV36" s="195">
        <f t="shared" si="75"/>
        <v>0</v>
      </c>
      <c r="AW36" s="195">
        <f t="shared" si="75"/>
        <v>0</v>
      </c>
      <c r="AX36" s="195">
        <f t="shared" si="75"/>
        <v>0</v>
      </c>
      <c r="AY36" s="195">
        <f t="shared" si="75"/>
        <v>0</v>
      </c>
      <c r="AZ36" s="195">
        <f t="shared" si="75"/>
        <v>0</v>
      </c>
    </row>
    <row r="37" spans="2:52" ht="19.95" customHeight="1" outlineLevel="1" x14ac:dyDescent="0.25">
      <c r="B37" s="196" t="s">
        <v>96</v>
      </c>
      <c r="C37" s="197">
        <f>C36-C34</f>
        <v>0</v>
      </c>
      <c r="D37" s="197">
        <f t="shared" si="61"/>
        <v>0</v>
      </c>
      <c r="E37" s="197">
        <f t="shared" si="61"/>
        <v>0</v>
      </c>
      <c r="F37" s="198">
        <f t="shared" si="61"/>
        <v>0</v>
      </c>
      <c r="G37" s="198">
        <f t="shared" si="61"/>
        <v>0</v>
      </c>
      <c r="H37" s="198">
        <f t="shared" si="61"/>
        <v>0</v>
      </c>
      <c r="I37" s="198">
        <f t="shared" si="61"/>
        <v>0</v>
      </c>
      <c r="J37" s="198">
        <f t="shared" si="61"/>
        <v>0</v>
      </c>
      <c r="K37" s="198">
        <f t="shared" si="61"/>
        <v>0</v>
      </c>
      <c r="L37" s="198">
        <f t="shared" si="61"/>
        <v>0</v>
      </c>
      <c r="M37" s="198">
        <f t="shared" si="61"/>
        <v>0</v>
      </c>
      <c r="N37" s="198">
        <f t="shared" si="71"/>
        <v>0</v>
      </c>
      <c r="O37" s="198">
        <f t="shared" si="71"/>
        <v>0</v>
      </c>
      <c r="P37" s="198">
        <f t="shared" si="71"/>
        <v>0</v>
      </c>
      <c r="Q37" s="198">
        <f t="shared" si="71"/>
        <v>0</v>
      </c>
      <c r="R37" s="198">
        <f t="shared" si="71"/>
        <v>0</v>
      </c>
      <c r="S37" s="198">
        <f t="shared" si="71"/>
        <v>0</v>
      </c>
      <c r="T37" s="198">
        <f t="shared" si="71"/>
        <v>0</v>
      </c>
      <c r="U37" s="198">
        <f t="shared" si="71"/>
        <v>0</v>
      </c>
      <c r="V37" s="198">
        <f t="shared" si="71"/>
        <v>0</v>
      </c>
      <c r="W37" s="198">
        <f t="shared" si="71"/>
        <v>0</v>
      </c>
      <c r="X37" s="198">
        <f t="shared" si="71"/>
        <v>0</v>
      </c>
      <c r="Y37" s="198">
        <f t="shared" si="71"/>
        <v>0</v>
      </c>
      <c r="Z37" s="198">
        <f t="shared" si="71"/>
        <v>0</v>
      </c>
      <c r="AA37" s="198">
        <f t="shared" si="71"/>
        <v>0</v>
      </c>
      <c r="AB37" s="198">
        <f t="shared" si="71"/>
        <v>0</v>
      </c>
      <c r="AC37" s="198">
        <f t="shared" si="71"/>
        <v>0</v>
      </c>
      <c r="AD37" s="198" t="e">
        <f t="shared" si="71"/>
        <v>#VALUE!</v>
      </c>
      <c r="AE37" s="198" t="e">
        <f t="shared" si="71"/>
        <v>#VALUE!</v>
      </c>
      <c r="AF37" s="198" t="e">
        <f t="shared" si="71"/>
        <v>#VALUE!</v>
      </c>
      <c r="AG37" s="198" t="e">
        <f t="shared" si="71"/>
        <v>#VALUE!</v>
      </c>
      <c r="AH37" s="198" t="e">
        <f t="shared" si="71"/>
        <v>#VALUE!</v>
      </c>
      <c r="AI37" s="198" t="e">
        <f t="shared" si="71"/>
        <v>#VALUE!</v>
      </c>
      <c r="AJ37" s="198" t="e">
        <f t="shared" si="71"/>
        <v>#VALUE!</v>
      </c>
      <c r="AK37" s="198" t="e">
        <f t="shared" si="71"/>
        <v>#VALUE!</v>
      </c>
      <c r="AL37" s="198" t="e">
        <f t="shared" si="71"/>
        <v>#VALUE!</v>
      </c>
      <c r="AM37" s="198" t="e">
        <f t="shared" si="71"/>
        <v>#VALUE!</v>
      </c>
      <c r="AN37" s="198" t="e">
        <f t="shared" si="71"/>
        <v>#VALUE!</v>
      </c>
      <c r="AO37" s="198" t="e">
        <f t="shared" si="71"/>
        <v>#VALUE!</v>
      </c>
      <c r="AP37" s="198">
        <f t="shared" si="71"/>
        <v>0</v>
      </c>
      <c r="AQ37" s="198">
        <f t="shared" si="71"/>
        <v>0</v>
      </c>
      <c r="AR37" s="198">
        <f t="shared" si="71"/>
        <v>0</v>
      </c>
      <c r="AS37" s="198">
        <f t="shared" si="71"/>
        <v>0</v>
      </c>
      <c r="AT37" s="198">
        <f t="shared" si="71"/>
        <v>0</v>
      </c>
      <c r="AU37" s="198">
        <f t="shared" si="71"/>
        <v>0</v>
      </c>
      <c r="AV37" s="198">
        <f t="shared" si="71"/>
        <v>0</v>
      </c>
      <c r="AW37" s="198">
        <f t="shared" si="71"/>
        <v>0</v>
      </c>
      <c r="AX37" s="198">
        <f t="shared" si="71"/>
        <v>0</v>
      </c>
      <c r="AY37" s="198">
        <f t="shared" si="71"/>
        <v>0</v>
      </c>
      <c r="AZ37" s="198">
        <f t="shared" si="71"/>
        <v>0</v>
      </c>
    </row>
    <row r="38" spans="2:52" ht="19.95" customHeight="1" outlineLevel="1" x14ac:dyDescent="0.25">
      <c r="B38" s="194" t="s">
        <v>106</v>
      </c>
      <c r="C38" s="317">
        <f t="shared" ref="C38:AF38" si="76">C36</f>
        <v>0</v>
      </c>
      <c r="D38" s="317">
        <f t="shared" si="76"/>
        <v>0</v>
      </c>
      <c r="E38" s="317">
        <f t="shared" si="76"/>
        <v>0</v>
      </c>
      <c r="F38" s="317">
        <f t="shared" si="76"/>
        <v>0</v>
      </c>
      <c r="G38" s="317">
        <f t="shared" si="76"/>
        <v>0</v>
      </c>
      <c r="H38" s="317">
        <f t="shared" si="76"/>
        <v>0</v>
      </c>
      <c r="I38" s="317">
        <f t="shared" si="76"/>
        <v>0</v>
      </c>
      <c r="J38" s="317">
        <f t="shared" si="76"/>
        <v>0</v>
      </c>
      <c r="K38" s="317">
        <f t="shared" si="76"/>
        <v>0</v>
      </c>
      <c r="L38" s="317">
        <f t="shared" si="76"/>
        <v>0</v>
      </c>
      <c r="M38" s="317">
        <f t="shared" si="76"/>
        <v>0</v>
      </c>
      <c r="N38" s="317">
        <f t="shared" si="76"/>
        <v>0</v>
      </c>
      <c r="O38" s="317">
        <f t="shared" si="76"/>
        <v>0</v>
      </c>
      <c r="P38" s="317">
        <f t="shared" si="76"/>
        <v>0</v>
      </c>
      <c r="Q38" s="317">
        <f t="shared" si="76"/>
        <v>0</v>
      </c>
      <c r="R38" s="317">
        <f t="shared" si="76"/>
        <v>0</v>
      </c>
      <c r="S38" s="317">
        <f t="shared" si="76"/>
        <v>0</v>
      </c>
      <c r="T38" s="317">
        <f t="shared" si="76"/>
        <v>0</v>
      </c>
      <c r="U38" s="317">
        <f t="shared" si="76"/>
        <v>0</v>
      </c>
      <c r="V38" s="317">
        <f t="shared" si="76"/>
        <v>0</v>
      </c>
      <c r="W38" s="317">
        <f t="shared" si="76"/>
        <v>0</v>
      </c>
      <c r="X38" s="317">
        <f t="shared" si="76"/>
        <v>0</v>
      </c>
      <c r="Y38" s="317">
        <f t="shared" si="76"/>
        <v>0</v>
      </c>
      <c r="Z38" s="317">
        <f t="shared" si="76"/>
        <v>0</v>
      </c>
      <c r="AA38" s="317">
        <f t="shared" si="76"/>
        <v>0</v>
      </c>
      <c r="AB38" s="317">
        <f t="shared" si="76"/>
        <v>0</v>
      </c>
      <c r="AC38" s="317">
        <f t="shared" si="76"/>
        <v>0</v>
      </c>
      <c r="AD38" s="317">
        <f t="shared" si="76"/>
        <v>0</v>
      </c>
      <c r="AE38" s="317">
        <f t="shared" si="76"/>
        <v>0</v>
      </c>
      <c r="AF38" s="317">
        <f t="shared" si="76"/>
        <v>0</v>
      </c>
      <c r="AG38" s="276"/>
      <c r="AH38" s="276"/>
      <c r="AI38" s="276"/>
      <c r="AJ38" s="195" t="e">
        <f t="shared" ref="AJ38:AZ38" si="77">AJ36</f>
        <v>#VALUE!</v>
      </c>
      <c r="AK38" s="195" t="e">
        <f t="shared" si="77"/>
        <v>#VALUE!</v>
      </c>
      <c r="AL38" s="195" t="e">
        <f t="shared" si="77"/>
        <v>#VALUE!</v>
      </c>
      <c r="AM38" s="195" t="e">
        <f t="shared" si="77"/>
        <v>#VALUE!</v>
      </c>
      <c r="AN38" s="195" t="e">
        <f t="shared" si="77"/>
        <v>#VALUE!</v>
      </c>
      <c r="AO38" s="195" t="e">
        <f t="shared" si="77"/>
        <v>#VALUE!</v>
      </c>
      <c r="AP38" s="195">
        <f t="shared" si="77"/>
        <v>0</v>
      </c>
      <c r="AQ38" s="195">
        <f t="shared" si="77"/>
        <v>0</v>
      </c>
      <c r="AR38" s="195">
        <f t="shared" si="77"/>
        <v>0</v>
      </c>
      <c r="AS38" s="195">
        <f t="shared" si="77"/>
        <v>0</v>
      </c>
      <c r="AT38" s="195">
        <f t="shared" si="77"/>
        <v>0</v>
      </c>
      <c r="AU38" s="195">
        <f t="shared" si="77"/>
        <v>0</v>
      </c>
      <c r="AV38" s="195">
        <f t="shared" si="77"/>
        <v>0</v>
      </c>
      <c r="AW38" s="195">
        <f t="shared" si="77"/>
        <v>0</v>
      </c>
      <c r="AX38" s="195">
        <f t="shared" si="77"/>
        <v>0</v>
      </c>
      <c r="AY38" s="195">
        <f t="shared" si="77"/>
        <v>0</v>
      </c>
      <c r="AZ38" s="195">
        <f t="shared" si="77"/>
        <v>0</v>
      </c>
    </row>
    <row r="39" spans="2:52" ht="19.95" customHeight="1" outlineLevel="1" x14ac:dyDescent="0.25">
      <c r="B39" s="196" t="s">
        <v>96</v>
      </c>
      <c r="C39" s="197">
        <f>C38-C36</f>
        <v>0</v>
      </c>
      <c r="D39" s="197">
        <f t="shared" si="61"/>
        <v>0</v>
      </c>
      <c r="E39" s="197">
        <f t="shared" si="61"/>
        <v>0</v>
      </c>
      <c r="F39" s="198">
        <f t="shared" si="61"/>
        <v>0</v>
      </c>
      <c r="G39" s="198">
        <f t="shared" si="61"/>
        <v>0</v>
      </c>
      <c r="H39" s="198">
        <f t="shared" si="61"/>
        <v>0</v>
      </c>
      <c r="I39" s="198">
        <f t="shared" si="61"/>
        <v>0</v>
      </c>
      <c r="J39" s="198">
        <f t="shared" si="61"/>
        <v>0</v>
      </c>
      <c r="K39" s="198">
        <f t="shared" si="61"/>
        <v>0</v>
      </c>
      <c r="L39" s="198">
        <f t="shared" si="61"/>
        <v>0</v>
      </c>
      <c r="M39" s="198">
        <f t="shared" si="61"/>
        <v>0</v>
      </c>
      <c r="N39" s="198">
        <f t="shared" si="71"/>
        <v>0</v>
      </c>
      <c r="O39" s="198">
        <f t="shared" si="71"/>
        <v>0</v>
      </c>
      <c r="P39" s="198">
        <f t="shared" si="71"/>
        <v>0</v>
      </c>
      <c r="Q39" s="198">
        <f t="shared" si="71"/>
        <v>0</v>
      </c>
      <c r="R39" s="198">
        <f t="shared" si="71"/>
        <v>0</v>
      </c>
      <c r="S39" s="198">
        <f t="shared" si="71"/>
        <v>0</v>
      </c>
      <c r="T39" s="198">
        <f t="shared" si="71"/>
        <v>0</v>
      </c>
      <c r="U39" s="198">
        <f t="shared" si="71"/>
        <v>0</v>
      </c>
      <c r="V39" s="198">
        <f t="shared" si="71"/>
        <v>0</v>
      </c>
      <c r="W39" s="198">
        <f t="shared" si="71"/>
        <v>0</v>
      </c>
      <c r="X39" s="198">
        <f t="shared" si="71"/>
        <v>0</v>
      </c>
      <c r="Y39" s="198">
        <f t="shared" si="71"/>
        <v>0</v>
      </c>
      <c r="Z39" s="198">
        <f t="shared" si="71"/>
        <v>0</v>
      </c>
      <c r="AA39" s="198">
        <f t="shared" si="71"/>
        <v>0</v>
      </c>
      <c r="AB39" s="198">
        <f t="shared" si="71"/>
        <v>0</v>
      </c>
      <c r="AC39" s="198">
        <f t="shared" si="71"/>
        <v>0</v>
      </c>
      <c r="AD39" s="198">
        <f t="shared" si="71"/>
        <v>0</v>
      </c>
      <c r="AE39" s="198">
        <f t="shared" si="71"/>
        <v>0</v>
      </c>
      <c r="AF39" s="198">
        <f t="shared" si="71"/>
        <v>0</v>
      </c>
      <c r="AG39" s="198" t="e">
        <f t="shared" si="71"/>
        <v>#VALUE!</v>
      </c>
      <c r="AH39" s="198" t="e">
        <f t="shared" si="71"/>
        <v>#VALUE!</v>
      </c>
      <c r="AI39" s="198" t="e">
        <f t="shared" si="71"/>
        <v>#VALUE!</v>
      </c>
      <c r="AJ39" s="198" t="e">
        <f t="shared" si="71"/>
        <v>#VALUE!</v>
      </c>
      <c r="AK39" s="198" t="e">
        <f t="shared" si="71"/>
        <v>#VALUE!</v>
      </c>
      <c r="AL39" s="198" t="e">
        <f t="shared" si="71"/>
        <v>#VALUE!</v>
      </c>
      <c r="AM39" s="198" t="e">
        <f t="shared" si="71"/>
        <v>#VALUE!</v>
      </c>
      <c r="AN39" s="198" t="e">
        <f t="shared" si="71"/>
        <v>#VALUE!</v>
      </c>
      <c r="AO39" s="198" t="e">
        <f t="shared" si="71"/>
        <v>#VALUE!</v>
      </c>
      <c r="AP39" s="198">
        <f t="shared" si="71"/>
        <v>0</v>
      </c>
      <c r="AQ39" s="198">
        <f t="shared" si="71"/>
        <v>0</v>
      </c>
      <c r="AR39" s="198">
        <f t="shared" si="71"/>
        <v>0</v>
      </c>
      <c r="AS39" s="198">
        <f t="shared" si="71"/>
        <v>0</v>
      </c>
      <c r="AT39" s="198">
        <f t="shared" si="71"/>
        <v>0</v>
      </c>
      <c r="AU39" s="198">
        <f t="shared" si="71"/>
        <v>0</v>
      </c>
      <c r="AV39" s="198">
        <f t="shared" si="71"/>
        <v>0</v>
      </c>
      <c r="AW39" s="198">
        <f t="shared" si="71"/>
        <v>0</v>
      </c>
      <c r="AX39" s="198">
        <f t="shared" si="71"/>
        <v>0</v>
      </c>
      <c r="AY39" s="198">
        <f t="shared" si="71"/>
        <v>0</v>
      </c>
      <c r="AZ39" s="198">
        <f t="shared" si="71"/>
        <v>0</v>
      </c>
    </row>
    <row r="40" spans="2:52" ht="19.95" customHeight="1" outlineLevel="1" x14ac:dyDescent="0.25">
      <c r="B40" s="194" t="s">
        <v>107</v>
      </c>
      <c r="C40" s="317">
        <f t="shared" ref="C40:AH40" si="78">C38</f>
        <v>0</v>
      </c>
      <c r="D40" s="317">
        <f t="shared" si="78"/>
        <v>0</v>
      </c>
      <c r="E40" s="317">
        <f t="shared" si="78"/>
        <v>0</v>
      </c>
      <c r="F40" s="317">
        <f t="shared" si="78"/>
        <v>0</v>
      </c>
      <c r="G40" s="317">
        <f t="shared" si="78"/>
        <v>0</v>
      </c>
      <c r="H40" s="317">
        <f t="shared" si="78"/>
        <v>0</v>
      </c>
      <c r="I40" s="317">
        <f t="shared" si="78"/>
        <v>0</v>
      </c>
      <c r="J40" s="317">
        <f t="shared" si="78"/>
        <v>0</v>
      </c>
      <c r="K40" s="317">
        <f t="shared" si="78"/>
        <v>0</v>
      </c>
      <c r="L40" s="317">
        <f t="shared" si="78"/>
        <v>0</v>
      </c>
      <c r="M40" s="317">
        <f t="shared" si="78"/>
        <v>0</v>
      </c>
      <c r="N40" s="317">
        <f t="shared" si="78"/>
        <v>0</v>
      </c>
      <c r="O40" s="317">
        <f t="shared" si="78"/>
        <v>0</v>
      </c>
      <c r="P40" s="317">
        <f t="shared" si="78"/>
        <v>0</v>
      </c>
      <c r="Q40" s="317">
        <f t="shared" si="78"/>
        <v>0</v>
      </c>
      <c r="R40" s="317">
        <f t="shared" si="78"/>
        <v>0</v>
      </c>
      <c r="S40" s="317">
        <f t="shared" si="78"/>
        <v>0</v>
      </c>
      <c r="T40" s="317">
        <f t="shared" si="78"/>
        <v>0</v>
      </c>
      <c r="U40" s="317">
        <f t="shared" si="78"/>
        <v>0</v>
      </c>
      <c r="V40" s="317">
        <f t="shared" si="78"/>
        <v>0</v>
      </c>
      <c r="W40" s="317">
        <f t="shared" si="78"/>
        <v>0</v>
      </c>
      <c r="X40" s="317">
        <f t="shared" si="78"/>
        <v>0</v>
      </c>
      <c r="Y40" s="317">
        <f t="shared" si="78"/>
        <v>0</v>
      </c>
      <c r="Z40" s="317">
        <f t="shared" si="78"/>
        <v>0</v>
      </c>
      <c r="AA40" s="317">
        <f t="shared" si="78"/>
        <v>0</v>
      </c>
      <c r="AB40" s="317">
        <f t="shared" si="78"/>
        <v>0</v>
      </c>
      <c r="AC40" s="317">
        <f t="shared" si="78"/>
        <v>0</v>
      </c>
      <c r="AD40" s="317">
        <f t="shared" si="78"/>
        <v>0</v>
      </c>
      <c r="AE40" s="317">
        <f t="shared" si="78"/>
        <v>0</v>
      </c>
      <c r="AF40" s="317">
        <f t="shared" si="78"/>
        <v>0</v>
      </c>
      <c r="AG40" s="317">
        <f t="shared" si="78"/>
        <v>0</v>
      </c>
      <c r="AH40" s="317">
        <f t="shared" si="78"/>
        <v>0</v>
      </c>
      <c r="AI40" s="317">
        <f t="shared" ref="AI40:AZ40" si="79">AI38</f>
        <v>0</v>
      </c>
      <c r="AJ40" s="276"/>
      <c r="AK40" s="276"/>
      <c r="AL40" s="276"/>
      <c r="AM40" s="195" t="e">
        <f t="shared" si="79"/>
        <v>#VALUE!</v>
      </c>
      <c r="AN40" s="195" t="e">
        <f t="shared" si="79"/>
        <v>#VALUE!</v>
      </c>
      <c r="AO40" s="195" t="e">
        <f t="shared" si="79"/>
        <v>#VALUE!</v>
      </c>
      <c r="AP40" s="195">
        <f t="shared" si="79"/>
        <v>0</v>
      </c>
      <c r="AQ40" s="195">
        <f t="shared" si="79"/>
        <v>0</v>
      </c>
      <c r="AR40" s="195">
        <f t="shared" si="79"/>
        <v>0</v>
      </c>
      <c r="AS40" s="195">
        <f t="shared" si="79"/>
        <v>0</v>
      </c>
      <c r="AT40" s="195">
        <f t="shared" si="79"/>
        <v>0</v>
      </c>
      <c r="AU40" s="195">
        <f t="shared" si="79"/>
        <v>0</v>
      </c>
      <c r="AV40" s="195">
        <f t="shared" si="79"/>
        <v>0</v>
      </c>
      <c r="AW40" s="195">
        <f t="shared" si="79"/>
        <v>0</v>
      </c>
      <c r="AX40" s="195">
        <f t="shared" si="79"/>
        <v>0</v>
      </c>
      <c r="AY40" s="195">
        <f t="shared" si="79"/>
        <v>0</v>
      </c>
      <c r="AZ40" s="195">
        <f t="shared" si="79"/>
        <v>0</v>
      </c>
    </row>
    <row r="41" spans="2:52" ht="19.95" customHeight="1" outlineLevel="1" x14ac:dyDescent="0.25">
      <c r="B41" s="196" t="s">
        <v>96</v>
      </c>
      <c r="C41" s="197">
        <f>C40-C38</f>
        <v>0</v>
      </c>
      <c r="D41" s="197">
        <f t="shared" si="61"/>
        <v>0</v>
      </c>
      <c r="E41" s="197">
        <f t="shared" si="61"/>
        <v>0</v>
      </c>
      <c r="F41" s="198">
        <f t="shared" si="61"/>
        <v>0</v>
      </c>
      <c r="G41" s="198">
        <f t="shared" si="61"/>
        <v>0</v>
      </c>
      <c r="H41" s="198">
        <f t="shared" si="61"/>
        <v>0</v>
      </c>
      <c r="I41" s="198">
        <f t="shared" si="61"/>
        <v>0</v>
      </c>
      <c r="J41" s="198">
        <f t="shared" si="61"/>
        <v>0</v>
      </c>
      <c r="K41" s="198">
        <f t="shared" si="61"/>
        <v>0</v>
      </c>
      <c r="L41" s="198">
        <f t="shared" si="61"/>
        <v>0</v>
      </c>
      <c r="M41" s="198">
        <f t="shared" ref="M41:AZ51" si="80">M40-M38</f>
        <v>0</v>
      </c>
      <c r="N41" s="198">
        <f t="shared" si="71"/>
        <v>0</v>
      </c>
      <c r="O41" s="198">
        <f t="shared" si="71"/>
        <v>0</v>
      </c>
      <c r="P41" s="198">
        <f t="shared" si="71"/>
        <v>0</v>
      </c>
      <c r="Q41" s="198">
        <f t="shared" si="71"/>
        <v>0</v>
      </c>
      <c r="R41" s="198">
        <f t="shared" si="71"/>
        <v>0</v>
      </c>
      <c r="S41" s="198">
        <f t="shared" si="71"/>
        <v>0</v>
      </c>
      <c r="T41" s="198">
        <f t="shared" si="71"/>
        <v>0</v>
      </c>
      <c r="U41" s="198">
        <f t="shared" si="71"/>
        <v>0</v>
      </c>
      <c r="V41" s="198">
        <f t="shared" si="71"/>
        <v>0</v>
      </c>
      <c r="W41" s="198">
        <f t="shared" si="71"/>
        <v>0</v>
      </c>
      <c r="X41" s="198">
        <f t="shared" si="71"/>
        <v>0</v>
      </c>
      <c r="Y41" s="198">
        <f t="shared" si="71"/>
        <v>0</v>
      </c>
      <c r="Z41" s="198">
        <f t="shared" si="71"/>
        <v>0</v>
      </c>
      <c r="AA41" s="198">
        <f t="shared" si="71"/>
        <v>0</v>
      </c>
      <c r="AB41" s="198">
        <f t="shared" si="71"/>
        <v>0</v>
      </c>
      <c r="AC41" s="198">
        <f t="shared" si="71"/>
        <v>0</v>
      </c>
      <c r="AD41" s="198">
        <f t="shared" si="71"/>
        <v>0</v>
      </c>
      <c r="AE41" s="198">
        <f t="shared" si="71"/>
        <v>0</v>
      </c>
      <c r="AF41" s="198">
        <f t="shared" si="71"/>
        <v>0</v>
      </c>
      <c r="AG41" s="198">
        <f t="shared" si="71"/>
        <v>0</v>
      </c>
      <c r="AH41" s="198">
        <f t="shared" si="71"/>
        <v>0</v>
      </c>
      <c r="AI41" s="198">
        <f t="shared" si="71"/>
        <v>0</v>
      </c>
      <c r="AJ41" s="198" t="e">
        <f t="shared" si="71"/>
        <v>#VALUE!</v>
      </c>
      <c r="AK41" s="198" t="e">
        <f t="shared" si="71"/>
        <v>#VALUE!</v>
      </c>
      <c r="AL41" s="198" t="e">
        <f t="shared" si="71"/>
        <v>#VALUE!</v>
      </c>
      <c r="AM41" s="198" t="e">
        <f t="shared" si="71"/>
        <v>#VALUE!</v>
      </c>
      <c r="AN41" s="198" t="e">
        <f t="shared" si="71"/>
        <v>#VALUE!</v>
      </c>
      <c r="AO41" s="198" t="e">
        <f t="shared" si="71"/>
        <v>#VALUE!</v>
      </c>
      <c r="AP41" s="198">
        <f t="shared" si="71"/>
        <v>0</v>
      </c>
      <c r="AQ41" s="198">
        <f t="shared" si="71"/>
        <v>0</v>
      </c>
      <c r="AR41" s="198">
        <f t="shared" si="71"/>
        <v>0</v>
      </c>
      <c r="AS41" s="198">
        <f t="shared" si="71"/>
        <v>0</v>
      </c>
      <c r="AT41" s="198">
        <f t="shared" si="71"/>
        <v>0</v>
      </c>
      <c r="AU41" s="198">
        <f t="shared" si="71"/>
        <v>0</v>
      </c>
      <c r="AV41" s="198">
        <f t="shared" si="71"/>
        <v>0</v>
      </c>
      <c r="AW41" s="198">
        <f t="shared" si="71"/>
        <v>0</v>
      </c>
      <c r="AX41" s="198">
        <f t="shared" si="71"/>
        <v>0</v>
      </c>
      <c r="AY41" s="198">
        <f t="shared" si="71"/>
        <v>0</v>
      </c>
      <c r="AZ41" s="198">
        <f t="shared" si="71"/>
        <v>0</v>
      </c>
    </row>
    <row r="42" spans="2:52" ht="19.95" customHeight="1" outlineLevel="1" x14ac:dyDescent="0.25">
      <c r="B42" s="194" t="s">
        <v>108</v>
      </c>
      <c r="C42" s="317">
        <f t="shared" ref="C42:AH42" si="81">C40</f>
        <v>0</v>
      </c>
      <c r="D42" s="317">
        <f t="shared" si="81"/>
        <v>0</v>
      </c>
      <c r="E42" s="317">
        <f t="shared" si="81"/>
        <v>0</v>
      </c>
      <c r="F42" s="317">
        <f t="shared" si="81"/>
        <v>0</v>
      </c>
      <c r="G42" s="317">
        <f t="shared" si="81"/>
        <v>0</v>
      </c>
      <c r="H42" s="317">
        <f t="shared" si="81"/>
        <v>0</v>
      </c>
      <c r="I42" s="317">
        <f t="shared" si="81"/>
        <v>0</v>
      </c>
      <c r="J42" s="317">
        <f t="shared" si="81"/>
        <v>0</v>
      </c>
      <c r="K42" s="317">
        <f t="shared" si="81"/>
        <v>0</v>
      </c>
      <c r="L42" s="317">
        <f t="shared" si="81"/>
        <v>0</v>
      </c>
      <c r="M42" s="317">
        <f t="shared" si="81"/>
        <v>0</v>
      </c>
      <c r="N42" s="317">
        <f t="shared" si="81"/>
        <v>0</v>
      </c>
      <c r="O42" s="317">
        <f t="shared" si="81"/>
        <v>0</v>
      </c>
      <c r="P42" s="317">
        <f t="shared" si="81"/>
        <v>0</v>
      </c>
      <c r="Q42" s="317">
        <f t="shared" si="81"/>
        <v>0</v>
      </c>
      <c r="R42" s="317">
        <f t="shared" si="81"/>
        <v>0</v>
      </c>
      <c r="S42" s="317">
        <f t="shared" si="81"/>
        <v>0</v>
      </c>
      <c r="T42" s="317">
        <f t="shared" si="81"/>
        <v>0</v>
      </c>
      <c r="U42" s="317">
        <f t="shared" si="81"/>
        <v>0</v>
      </c>
      <c r="V42" s="317">
        <f t="shared" si="81"/>
        <v>0</v>
      </c>
      <c r="W42" s="317">
        <f t="shared" si="81"/>
        <v>0</v>
      </c>
      <c r="X42" s="317">
        <f t="shared" si="81"/>
        <v>0</v>
      </c>
      <c r="Y42" s="317">
        <f t="shared" si="81"/>
        <v>0</v>
      </c>
      <c r="Z42" s="317">
        <f t="shared" si="81"/>
        <v>0</v>
      </c>
      <c r="AA42" s="317">
        <f t="shared" si="81"/>
        <v>0</v>
      </c>
      <c r="AB42" s="317">
        <f t="shared" si="81"/>
        <v>0</v>
      </c>
      <c r="AC42" s="317">
        <f t="shared" si="81"/>
        <v>0</v>
      </c>
      <c r="AD42" s="317">
        <f t="shared" si="81"/>
        <v>0</v>
      </c>
      <c r="AE42" s="317">
        <f t="shared" si="81"/>
        <v>0</v>
      </c>
      <c r="AF42" s="317">
        <f t="shared" si="81"/>
        <v>0</v>
      </c>
      <c r="AG42" s="317">
        <f t="shared" si="81"/>
        <v>0</v>
      </c>
      <c r="AH42" s="317">
        <f t="shared" si="81"/>
        <v>0</v>
      </c>
      <c r="AI42" s="317">
        <f t="shared" ref="AI42:AZ42" si="82">AI40</f>
        <v>0</v>
      </c>
      <c r="AJ42" s="317">
        <f t="shared" si="82"/>
        <v>0</v>
      </c>
      <c r="AK42" s="317">
        <f t="shared" si="82"/>
        <v>0</v>
      </c>
      <c r="AL42" s="317">
        <f t="shared" si="82"/>
        <v>0</v>
      </c>
      <c r="AM42" s="276"/>
      <c r="AN42" s="276"/>
      <c r="AO42" s="276"/>
      <c r="AP42" s="195">
        <f t="shared" si="82"/>
        <v>0</v>
      </c>
      <c r="AQ42" s="195">
        <f t="shared" si="82"/>
        <v>0</v>
      </c>
      <c r="AR42" s="195">
        <f>AR40</f>
        <v>0</v>
      </c>
      <c r="AS42" s="195">
        <f t="shared" si="82"/>
        <v>0</v>
      </c>
      <c r="AT42" s="195">
        <f t="shared" si="82"/>
        <v>0</v>
      </c>
      <c r="AU42" s="195">
        <f t="shared" si="82"/>
        <v>0</v>
      </c>
      <c r="AV42" s="195">
        <f t="shared" si="82"/>
        <v>0</v>
      </c>
      <c r="AW42" s="195">
        <f t="shared" si="82"/>
        <v>0</v>
      </c>
      <c r="AX42" s="195">
        <f t="shared" si="82"/>
        <v>0</v>
      </c>
      <c r="AY42" s="195">
        <f t="shared" si="82"/>
        <v>0</v>
      </c>
      <c r="AZ42" s="195">
        <f t="shared" si="82"/>
        <v>0</v>
      </c>
    </row>
    <row r="43" spans="2:52" ht="19.95" customHeight="1" outlineLevel="1" x14ac:dyDescent="0.25">
      <c r="B43" s="196" t="s">
        <v>96</v>
      </c>
      <c r="C43" s="197">
        <f>C42-C40</f>
        <v>0</v>
      </c>
      <c r="D43" s="197">
        <f t="shared" si="61"/>
        <v>0</v>
      </c>
      <c r="E43" s="197">
        <f t="shared" si="61"/>
        <v>0</v>
      </c>
      <c r="F43" s="198">
        <f t="shared" si="61"/>
        <v>0</v>
      </c>
      <c r="G43" s="198">
        <f t="shared" si="61"/>
        <v>0</v>
      </c>
      <c r="H43" s="198">
        <f t="shared" si="61"/>
        <v>0</v>
      </c>
      <c r="I43" s="198">
        <f t="shared" si="61"/>
        <v>0</v>
      </c>
      <c r="J43" s="198">
        <f t="shared" si="61"/>
        <v>0</v>
      </c>
      <c r="K43" s="198">
        <f t="shared" si="61"/>
        <v>0</v>
      </c>
      <c r="L43" s="198">
        <f t="shared" si="61"/>
        <v>0</v>
      </c>
      <c r="M43" s="198">
        <f t="shared" si="80"/>
        <v>0</v>
      </c>
      <c r="N43" s="198">
        <f t="shared" si="71"/>
        <v>0</v>
      </c>
      <c r="O43" s="198">
        <f t="shared" si="71"/>
        <v>0</v>
      </c>
      <c r="P43" s="198">
        <f t="shared" si="71"/>
        <v>0</v>
      </c>
      <c r="Q43" s="198">
        <f t="shared" si="71"/>
        <v>0</v>
      </c>
      <c r="R43" s="198">
        <f t="shared" si="71"/>
        <v>0</v>
      </c>
      <c r="S43" s="198">
        <f t="shared" si="71"/>
        <v>0</v>
      </c>
      <c r="T43" s="198">
        <f t="shared" si="71"/>
        <v>0</v>
      </c>
      <c r="U43" s="198">
        <f t="shared" si="71"/>
        <v>0</v>
      </c>
      <c r="V43" s="198">
        <f t="shared" si="71"/>
        <v>0</v>
      </c>
      <c r="W43" s="198">
        <f t="shared" si="71"/>
        <v>0</v>
      </c>
      <c r="X43" s="198">
        <f t="shared" si="71"/>
        <v>0</v>
      </c>
      <c r="Y43" s="198">
        <f t="shared" si="71"/>
        <v>0</v>
      </c>
      <c r="Z43" s="198">
        <f t="shared" si="71"/>
        <v>0</v>
      </c>
      <c r="AA43" s="198">
        <f t="shared" si="71"/>
        <v>0</v>
      </c>
      <c r="AB43" s="198">
        <f t="shared" si="71"/>
        <v>0</v>
      </c>
      <c r="AC43" s="198">
        <f t="shared" si="71"/>
        <v>0</v>
      </c>
      <c r="AD43" s="198">
        <f t="shared" si="71"/>
        <v>0</v>
      </c>
      <c r="AE43" s="198">
        <f t="shared" si="71"/>
        <v>0</v>
      </c>
      <c r="AF43" s="198">
        <f t="shared" si="71"/>
        <v>0</v>
      </c>
      <c r="AG43" s="198">
        <f t="shared" si="71"/>
        <v>0</v>
      </c>
      <c r="AH43" s="198">
        <f t="shared" si="71"/>
        <v>0</v>
      </c>
      <c r="AI43" s="198">
        <f t="shared" si="71"/>
        <v>0</v>
      </c>
      <c r="AJ43" s="198">
        <f t="shared" si="71"/>
        <v>0</v>
      </c>
      <c r="AK43" s="198">
        <f t="shared" si="71"/>
        <v>0</v>
      </c>
      <c r="AL43" s="198">
        <f t="shared" si="71"/>
        <v>0</v>
      </c>
      <c r="AM43" s="198" t="e">
        <f t="shared" si="71"/>
        <v>#VALUE!</v>
      </c>
      <c r="AN43" s="198" t="e">
        <f t="shared" si="71"/>
        <v>#VALUE!</v>
      </c>
      <c r="AO43" s="198" t="e">
        <f t="shared" si="71"/>
        <v>#VALUE!</v>
      </c>
      <c r="AP43" s="198">
        <f t="shared" si="71"/>
        <v>0</v>
      </c>
      <c r="AQ43" s="198">
        <f t="shared" si="71"/>
        <v>0</v>
      </c>
      <c r="AR43" s="198">
        <f t="shared" si="71"/>
        <v>0</v>
      </c>
      <c r="AS43" s="198">
        <f t="shared" si="71"/>
        <v>0</v>
      </c>
      <c r="AT43" s="198">
        <f t="shared" si="71"/>
        <v>0</v>
      </c>
      <c r="AU43" s="198">
        <f t="shared" si="71"/>
        <v>0</v>
      </c>
      <c r="AV43" s="198">
        <f t="shared" si="71"/>
        <v>0</v>
      </c>
      <c r="AW43" s="198">
        <f t="shared" si="71"/>
        <v>0</v>
      </c>
      <c r="AX43" s="198">
        <f t="shared" si="71"/>
        <v>0</v>
      </c>
      <c r="AY43" s="198">
        <f t="shared" si="71"/>
        <v>0</v>
      </c>
      <c r="AZ43" s="198">
        <f t="shared" si="71"/>
        <v>0</v>
      </c>
    </row>
    <row r="44" spans="2:52" ht="19.95" customHeight="1" outlineLevel="1" x14ac:dyDescent="0.25">
      <c r="B44" s="194" t="s">
        <v>109</v>
      </c>
      <c r="C44" s="317">
        <f t="shared" ref="C44:AH44" si="83">C42</f>
        <v>0</v>
      </c>
      <c r="D44" s="317">
        <f t="shared" si="83"/>
        <v>0</v>
      </c>
      <c r="E44" s="317">
        <f t="shared" si="83"/>
        <v>0</v>
      </c>
      <c r="F44" s="317">
        <f t="shared" si="83"/>
        <v>0</v>
      </c>
      <c r="G44" s="317">
        <f t="shared" si="83"/>
        <v>0</v>
      </c>
      <c r="H44" s="317">
        <f t="shared" si="83"/>
        <v>0</v>
      </c>
      <c r="I44" s="317">
        <f t="shared" si="83"/>
        <v>0</v>
      </c>
      <c r="J44" s="317">
        <f t="shared" si="83"/>
        <v>0</v>
      </c>
      <c r="K44" s="317">
        <f t="shared" si="83"/>
        <v>0</v>
      </c>
      <c r="L44" s="317">
        <f t="shared" si="83"/>
        <v>0</v>
      </c>
      <c r="M44" s="317">
        <f t="shared" si="83"/>
        <v>0</v>
      </c>
      <c r="N44" s="317">
        <f t="shared" si="83"/>
        <v>0</v>
      </c>
      <c r="O44" s="317">
        <f t="shared" si="83"/>
        <v>0</v>
      </c>
      <c r="P44" s="317">
        <f t="shared" si="83"/>
        <v>0</v>
      </c>
      <c r="Q44" s="317">
        <f t="shared" si="83"/>
        <v>0</v>
      </c>
      <c r="R44" s="317">
        <f t="shared" si="83"/>
        <v>0</v>
      </c>
      <c r="S44" s="317">
        <f t="shared" si="83"/>
        <v>0</v>
      </c>
      <c r="T44" s="317">
        <f t="shared" si="83"/>
        <v>0</v>
      </c>
      <c r="U44" s="317">
        <f t="shared" si="83"/>
        <v>0</v>
      </c>
      <c r="V44" s="317">
        <f t="shared" si="83"/>
        <v>0</v>
      </c>
      <c r="W44" s="317">
        <f t="shared" si="83"/>
        <v>0</v>
      </c>
      <c r="X44" s="317">
        <f t="shared" si="83"/>
        <v>0</v>
      </c>
      <c r="Y44" s="317">
        <f t="shared" si="83"/>
        <v>0</v>
      </c>
      <c r="Z44" s="317">
        <f t="shared" si="83"/>
        <v>0</v>
      </c>
      <c r="AA44" s="317">
        <f t="shared" si="83"/>
        <v>0</v>
      </c>
      <c r="AB44" s="317">
        <f t="shared" si="83"/>
        <v>0</v>
      </c>
      <c r="AC44" s="317">
        <f t="shared" si="83"/>
        <v>0</v>
      </c>
      <c r="AD44" s="317">
        <f t="shared" si="83"/>
        <v>0</v>
      </c>
      <c r="AE44" s="317">
        <f t="shared" si="83"/>
        <v>0</v>
      </c>
      <c r="AF44" s="317">
        <f t="shared" si="83"/>
        <v>0</v>
      </c>
      <c r="AG44" s="317">
        <f t="shared" si="83"/>
        <v>0</v>
      </c>
      <c r="AH44" s="317">
        <f t="shared" si="83"/>
        <v>0</v>
      </c>
      <c r="AI44" s="317">
        <f t="shared" ref="AI44:AZ44" si="84">AI42</f>
        <v>0</v>
      </c>
      <c r="AJ44" s="317">
        <f t="shared" si="84"/>
        <v>0</v>
      </c>
      <c r="AK44" s="317">
        <f t="shared" si="84"/>
        <v>0</v>
      </c>
      <c r="AL44" s="317">
        <f t="shared" si="84"/>
        <v>0</v>
      </c>
      <c r="AM44" s="317">
        <f t="shared" si="84"/>
        <v>0</v>
      </c>
      <c r="AN44" s="317">
        <f t="shared" si="84"/>
        <v>0</v>
      </c>
      <c r="AO44" s="317">
        <f t="shared" si="84"/>
        <v>0</v>
      </c>
      <c r="AP44" s="276"/>
      <c r="AQ44" s="276"/>
      <c r="AR44" s="276"/>
      <c r="AS44" s="195">
        <f t="shared" si="84"/>
        <v>0</v>
      </c>
      <c r="AT44" s="195">
        <f t="shared" si="84"/>
        <v>0</v>
      </c>
      <c r="AU44" s="195">
        <f t="shared" si="84"/>
        <v>0</v>
      </c>
      <c r="AV44" s="195">
        <f t="shared" si="84"/>
        <v>0</v>
      </c>
      <c r="AW44" s="195">
        <f t="shared" si="84"/>
        <v>0</v>
      </c>
      <c r="AX44" s="195">
        <f t="shared" si="84"/>
        <v>0</v>
      </c>
      <c r="AY44" s="195">
        <f t="shared" si="84"/>
        <v>0</v>
      </c>
      <c r="AZ44" s="195">
        <f t="shared" si="84"/>
        <v>0</v>
      </c>
    </row>
    <row r="45" spans="2:52" ht="19.95" customHeight="1" outlineLevel="1" x14ac:dyDescent="0.25">
      <c r="B45" s="196" t="s">
        <v>96</v>
      </c>
      <c r="C45" s="197">
        <f>C44-C42</f>
        <v>0</v>
      </c>
      <c r="D45" s="197">
        <f t="shared" si="61"/>
        <v>0</v>
      </c>
      <c r="E45" s="197">
        <f t="shared" ref="E45:L45" si="85">E44-E42</f>
        <v>0</v>
      </c>
      <c r="F45" s="198">
        <f t="shared" si="85"/>
        <v>0</v>
      </c>
      <c r="G45" s="198">
        <f t="shared" si="85"/>
        <v>0</v>
      </c>
      <c r="H45" s="198">
        <f t="shared" si="85"/>
        <v>0</v>
      </c>
      <c r="I45" s="198">
        <f t="shared" si="85"/>
        <v>0</v>
      </c>
      <c r="J45" s="198">
        <f t="shared" si="85"/>
        <v>0</v>
      </c>
      <c r="K45" s="198">
        <f t="shared" si="85"/>
        <v>0</v>
      </c>
      <c r="L45" s="198">
        <f t="shared" si="85"/>
        <v>0</v>
      </c>
      <c r="M45" s="198">
        <f t="shared" si="80"/>
        <v>0</v>
      </c>
      <c r="N45" s="198">
        <f t="shared" si="71"/>
        <v>0</v>
      </c>
      <c r="O45" s="198">
        <f t="shared" si="71"/>
        <v>0</v>
      </c>
      <c r="P45" s="198">
        <f t="shared" si="71"/>
        <v>0</v>
      </c>
      <c r="Q45" s="198">
        <f t="shared" si="71"/>
        <v>0</v>
      </c>
      <c r="R45" s="198">
        <f t="shared" si="71"/>
        <v>0</v>
      </c>
      <c r="S45" s="198">
        <f t="shared" si="71"/>
        <v>0</v>
      </c>
      <c r="T45" s="198">
        <f t="shared" si="71"/>
        <v>0</v>
      </c>
      <c r="U45" s="198">
        <f t="shared" si="71"/>
        <v>0</v>
      </c>
      <c r="V45" s="198">
        <f t="shared" si="71"/>
        <v>0</v>
      </c>
      <c r="W45" s="198">
        <f t="shared" si="71"/>
        <v>0</v>
      </c>
      <c r="X45" s="198">
        <f t="shared" si="71"/>
        <v>0</v>
      </c>
      <c r="Y45" s="198">
        <f t="shared" si="71"/>
        <v>0</v>
      </c>
      <c r="Z45" s="198">
        <f t="shared" si="71"/>
        <v>0</v>
      </c>
      <c r="AA45" s="198">
        <f t="shared" si="71"/>
        <v>0</v>
      </c>
      <c r="AB45" s="198">
        <f t="shared" si="71"/>
        <v>0</v>
      </c>
      <c r="AC45" s="198">
        <f t="shared" si="71"/>
        <v>0</v>
      </c>
      <c r="AD45" s="198">
        <f t="shared" si="71"/>
        <v>0</v>
      </c>
      <c r="AE45" s="198">
        <f t="shared" si="71"/>
        <v>0</v>
      </c>
      <c r="AF45" s="198">
        <f t="shared" si="71"/>
        <v>0</v>
      </c>
      <c r="AG45" s="198">
        <f t="shared" si="71"/>
        <v>0</v>
      </c>
      <c r="AH45" s="198">
        <f t="shared" si="71"/>
        <v>0</v>
      </c>
      <c r="AI45" s="198">
        <f t="shared" ref="AI45:AZ45" si="86">AI44-AI42</f>
        <v>0</v>
      </c>
      <c r="AJ45" s="198">
        <f t="shared" si="86"/>
        <v>0</v>
      </c>
      <c r="AK45" s="198">
        <f t="shared" si="86"/>
        <v>0</v>
      </c>
      <c r="AL45" s="198">
        <f t="shared" si="86"/>
        <v>0</v>
      </c>
      <c r="AM45" s="198">
        <f t="shared" si="86"/>
        <v>0</v>
      </c>
      <c r="AN45" s="198">
        <f t="shared" si="86"/>
        <v>0</v>
      </c>
      <c r="AO45" s="198">
        <f t="shared" si="86"/>
        <v>0</v>
      </c>
      <c r="AP45" s="198">
        <f t="shared" si="86"/>
        <v>0</v>
      </c>
      <c r="AQ45" s="198">
        <f t="shared" si="86"/>
        <v>0</v>
      </c>
      <c r="AR45" s="198">
        <f t="shared" si="86"/>
        <v>0</v>
      </c>
      <c r="AS45" s="198">
        <f t="shared" si="86"/>
        <v>0</v>
      </c>
      <c r="AT45" s="198">
        <f t="shared" si="86"/>
        <v>0</v>
      </c>
      <c r="AU45" s="198">
        <f t="shared" si="86"/>
        <v>0</v>
      </c>
      <c r="AV45" s="198">
        <f t="shared" si="86"/>
        <v>0</v>
      </c>
      <c r="AW45" s="198">
        <f t="shared" si="86"/>
        <v>0</v>
      </c>
      <c r="AX45" s="198">
        <f t="shared" si="86"/>
        <v>0</v>
      </c>
      <c r="AY45" s="198">
        <f t="shared" si="86"/>
        <v>0</v>
      </c>
      <c r="AZ45" s="198">
        <f t="shared" si="86"/>
        <v>0</v>
      </c>
    </row>
    <row r="46" spans="2:52" ht="19.95" customHeight="1" outlineLevel="1" x14ac:dyDescent="0.25">
      <c r="B46" s="194" t="s">
        <v>110</v>
      </c>
      <c r="C46" s="317">
        <f t="shared" ref="C46:AH46" si="87">C44</f>
        <v>0</v>
      </c>
      <c r="D46" s="317">
        <f t="shared" si="87"/>
        <v>0</v>
      </c>
      <c r="E46" s="317">
        <f t="shared" si="87"/>
        <v>0</v>
      </c>
      <c r="F46" s="317">
        <f t="shared" si="87"/>
        <v>0</v>
      </c>
      <c r="G46" s="317">
        <f t="shared" si="87"/>
        <v>0</v>
      </c>
      <c r="H46" s="317">
        <f t="shared" si="87"/>
        <v>0</v>
      </c>
      <c r="I46" s="317">
        <f t="shared" si="87"/>
        <v>0</v>
      </c>
      <c r="J46" s="317">
        <f t="shared" si="87"/>
        <v>0</v>
      </c>
      <c r="K46" s="317">
        <f t="shared" si="87"/>
        <v>0</v>
      </c>
      <c r="L46" s="317">
        <f t="shared" si="87"/>
        <v>0</v>
      </c>
      <c r="M46" s="317">
        <f t="shared" si="87"/>
        <v>0</v>
      </c>
      <c r="N46" s="317">
        <f t="shared" si="87"/>
        <v>0</v>
      </c>
      <c r="O46" s="317">
        <f t="shared" si="87"/>
        <v>0</v>
      </c>
      <c r="P46" s="317">
        <f t="shared" si="87"/>
        <v>0</v>
      </c>
      <c r="Q46" s="317">
        <f t="shared" si="87"/>
        <v>0</v>
      </c>
      <c r="R46" s="317">
        <f t="shared" si="87"/>
        <v>0</v>
      </c>
      <c r="S46" s="317">
        <f t="shared" si="87"/>
        <v>0</v>
      </c>
      <c r="T46" s="317">
        <f t="shared" si="87"/>
        <v>0</v>
      </c>
      <c r="U46" s="317">
        <f t="shared" si="87"/>
        <v>0</v>
      </c>
      <c r="V46" s="317">
        <f t="shared" si="87"/>
        <v>0</v>
      </c>
      <c r="W46" s="317">
        <f t="shared" si="87"/>
        <v>0</v>
      </c>
      <c r="X46" s="317">
        <f t="shared" si="87"/>
        <v>0</v>
      </c>
      <c r="Y46" s="317">
        <f t="shared" si="87"/>
        <v>0</v>
      </c>
      <c r="Z46" s="317">
        <f t="shared" si="87"/>
        <v>0</v>
      </c>
      <c r="AA46" s="317">
        <f t="shared" si="87"/>
        <v>0</v>
      </c>
      <c r="AB46" s="317">
        <f t="shared" si="87"/>
        <v>0</v>
      </c>
      <c r="AC46" s="317">
        <f t="shared" si="87"/>
        <v>0</v>
      </c>
      <c r="AD46" s="317">
        <f t="shared" si="87"/>
        <v>0</v>
      </c>
      <c r="AE46" s="317">
        <f t="shared" si="87"/>
        <v>0</v>
      </c>
      <c r="AF46" s="317">
        <f t="shared" si="87"/>
        <v>0</v>
      </c>
      <c r="AG46" s="317">
        <f t="shared" si="87"/>
        <v>0</v>
      </c>
      <c r="AH46" s="317">
        <f t="shared" si="87"/>
        <v>0</v>
      </c>
      <c r="AI46" s="317">
        <f t="shared" ref="AI46:AZ46" si="88">AI44</f>
        <v>0</v>
      </c>
      <c r="AJ46" s="317">
        <f t="shared" si="88"/>
        <v>0</v>
      </c>
      <c r="AK46" s="317">
        <f t="shared" si="88"/>
        <v>0</v>
      </c>
      <c r="AL46" s="317">
        <f t="shared" si="88"/>
        <v>0</v>
      </c>
      <c r="AM46" s="317">
        <f t="shared" si="88"/>
        <v>0</v>
      </c>
      <c r="AN46" s="317">
        <f t="shared" si="88"/>
        <v>0</v>
      </c>
      <c r="AO46" s="317">
        <f t="shared" si="88"/>
        <v>0</v>
      </c>
      <c r="AP46" s="317">
        <f t="shared" si="88"/>
        <v>0</v>
      </c>
      <c r="AQ46" s="317">
        <f t="shared" si="88"/>
        <v>0</v>
      </c>
      <c r="AR46" s="317">
        <f t="shared" si="88"/>
        <v>0</v>
      </c>
      <c r="AS46" s="276"/>
      <c r="AT46" s="276"/>
      <c r="AU46" s="276"/>
      <c r="AV46" s="195">
        <f t="shared" si="88"/>
        <v>0</v>
      </c>
      <c r="AW46" s="195">
        <f t="shared" si="88"/>
        <v>0</v>
      </c>
      <c r="AX46" s="195">
        <f t="shared" si="88"/>
        <v>0</v>
      </c>
      <c r="AY46" s="195">
        <f t="shared" si="88"/>
        <v>0</v>
      </c>
      <c r="AZ46" s="195">
        <f t="shared" si="88"/>
        <v>0</v>
      </c>
    </row>
    <row r="47" spans="2:52" ht="19.95" customHeight="1" outlineLevel="1" x14ac:dyDescent="0.25">
      <c r="B47" s="196" t="s">
        <v>96</v>
      </c>
      <c r="C47" s="197">
        <f>C46-C44</f>
        <v>0</v>
      </c>
      <c r="D47" s="197">
        <f t="shared" ref="D47:L47" si="89">D46-D44</f>
        <v>0</v>
      </c>
      <c r="E47" s="197">
        <f t="shared" si="89"/>
        <v>0</v>
      </c>
      <c r="F47" s="198">
        <f t="shared" si="89"/>
        <v>0</v>
      </c>
      <c r="G47" s="198">
        <f t="shared" si="89"/>
        <v>0</v>
      </c>
      <c r="H47" s="198">
        <f t="shared" si="89"/>
        <v>0</v>
      </c>
      <c r="I47" s="198">
        <f t="shared" si="89"/>
        <v>0</v>
      </c>
      <c r="J47" s="198">
        <f t="shared" si="89"/>
        <v>0</v>
      </c>
      <c r="K47" s="198">
        <f t="shared" si="89"/>
        <v>0</v>
      </c>
      <c r="L47" s="198">
        <f t="shared" si="89"/>
        <v>0</v>
      </c>
      <c r="M47" s="198">
        <f t="shared" si="80"/>
        <v>0</v>
      </c>
      <c r="N47" s="198">
        <f t="shared" si="80"/>
        <v>0</v>
      </c>
      <c r="O47" s="198">
        <f t="shared" si="80"/>
        <v>0</v>
      </c>
      <c r="P47" s="198">
        <f t="shared" si="80"/>
        <v>0</v>
      </c>
      <c r="Q47" s="198">
        <f t="shared" si="80"/>
        <v>0</v>
      </c>
      <c r="R47" s="198">
        <f t="shared" si="80"/>
        <v>0</v>
      </c>
      <c r="S47" s="198">
        <f t="shared" si="80"/>
        <v>0</v>
      </c>
      <c r="T47" s="198">
        <f t="shared" si="80"/>
        <v>0</v>
      </c>
      <c r="U47" s="198">
        <f t="shared" si="80"/>
        <v>0</v>
      </c>
      <c r="V47" s="198">
        <f t="shared" si="80"/>
        <v>0</v>
      </c>
      <c r="W47" s="198">
        <f t="shared" si="80"/>
        <v>0</v>
      </c>
      <c r="X47" s="198">
        <f t="shared" si="80"/>
        <v>0</v>
      </c>
      <c r="Y47" s="198">
        <f t="shared" si="80"/>
        <v>0</v>
      </c>
      <c r="Z47" s="198">
        <f t="shared" si="80"/>
        <v>0</v>
      </c>
      <c r="AA47" s="198">
        <f t="shared" si="80"/>
        <v>0</v>
      </c>
      <c r="AB47" s="198">
        <f t="shared" si="80"/>
        <v>0</v>
      </c>
      <c r="AC47" s="198">
        <f t="shared" si="80"/>
        <v>0</v>
      </c>
      <c r="AD47" s="198">
        <f t="shared" si="80"/>
        <v>0</v>
      </c>
      <c r="AE47" s="198">
        <f t="shared" si="80"/>
        <v>0</v>
      </c>
      <c r="AF47" s="198">
        <f t="shared" si="80"/>
        <v>0</v>
      </c>
      <c r="AG47" s="198">
        <f t="shared" si="80"/>
        <v>0</v>
      </c>
      <c r="AH47" s="198">
        <f t="shared" si="80"/>
        <v>0</v>
      </c>
      <c r="AI47" s="198">
        <f t="shared" si="80"/>
        <v>0</v>
      </c>
      <c r="AJ47" s="198">
        <f t="shared" si="80"/>
        <v>0</v>
      </c>
      <c r="AK47" s="198">
        <f t="shared" si="80"/>
        <v>0</v>
      </c>
      <c r="AL47" s="198">
        <f t="shared" si="80"/>
        <v>0</v>
      </c>
      <c r="AM47" s="198">
        <f t="shared" si="80"/>
        <v>0</v>
      </c>
      <c r="AN47" s="198">
        <f t="shared" si="80"/>
        <v>0</v>
      </c>
      <c r="AO47" s="198">
        <f t="shared" si="80"/>
        <v>0</v>
      </c>
      <c r="AP47" s="198">
        <f t="shared" si="80"/>
        <v>0</v>
      </c>
      <c r="AQ47" s="198">
        <f t="shared" si="80"/>
        <v>0</v>
      </c>
      <c r="AR47" s="198">
        <f t="shared" si="80"/>
        <v>0</v>
      </c>
      <c r="AS47" s="198">
        <f t="shared" si="80"/>
        <v>0</v>
      </c>
      <c r="AT47" s="198">
        <f t="shared" si="80"/>
        <v>0</v>
      </c>
      <c r="AU47" s="198">
        <f t="shared" si="80"/>
        <v>0</v>
      </c>
      <c r="AV47" s="198">
        <f t="shared" si="80"/>
        <v>0</v>
      </c>
      <c r="AW47" s="198">
        <f t="shared" si="80"/>
        <v>0</v>
      </c>
      <c r="AX47" s="198">
        <f t="shared" si="80"/>
        <v>0</v>
      </c>
      <c r="AY47" s="198">
        <f t="shared" si="80"/>
        <v>0</v>
      </c>
      <c r="AZ47" s="198">
        <f t="shared" si="80"/>
        <v>0</v>
      </c>
    </row>
    <row r="48" spans="2:52" ht="19.95" customHeight="1" outlineLevel="1" x14ac:dyDescent="0.25">
      <c r="B48" s="194" t="s">
        <v>111</v>
      </c>
      <c r="C48" s="317">
        <f t="shared" ref="C48:AH48" si="90">C46</f>
        <v>0</v>
      </c>
      <c r="D48" s="317">
        <f t="shared" si="90"/>
        <v>0</v>
      </c>
      <c r="E48" s="317">
        <f t="shared" si="90"/>
        <v>0</v>
      </c>
      <c r="F48" s="317">
        <f t="shared" si="90"/>
        <v>0</v>
      </c>
      <c r="G48" s="317">
        <f t="shared" si="90"/>
        <v>0</v>
      </c>
      <c r="H48" s="317">
        <f t="shared" si="90"/>
        <v>0</v>
      </c>
      <c r="I48" s="317">
        <f t="shared" si="90"/>
        <v>0</v>
      </c>
      <c r="J48" s="317">
        <f t="shared" si="90"/>
        <v>0</v>
      </c>
      <c r="K48" s="317">
        <f t="shared" si="90"/>
        <v>0</v>
      </c>
      <c r="L48" s="317">
        <f t="shared" si="90"/>
        <v>0</v>
      </c>
      <c r="M48" s="317">
        <f t="shared" si="90"/>
        <v>0</v>
      </c>
      <c r="N48" s="317">
        <f t="shared" si="90"/>
        <v>0</v>
      </c>
      <c r="O48" s="317">
        <f t="shared" si="90"/>
        <v>0</v>
      </c>
      <c r="P48" s="317">
        <f t="shared" si="90"/>
        <v>0</v>
      </c>
      <c r="Q48" s="317">
        <f t="shared" si="90"/>
        <v>0</v>
      </c>
      <c r="R48" s="317">
        <f t="shared" si="90"/>
        <v>0</v>
      </c>
      <c r="S48" s="317">
        <f t="shared" si="90"/>
        <v>0</v>
      </c>
      <c r="T48" s="317">
        <f t="shared" si="90"/>
        <v>0</v>
      </c>
      <c r="U48" s="317">
        <f t="shared" si="90"/>
        <v>0</v>
      </c>
      <c r="V48" s="317">
        <f t="shared" si="90"/>
        <v>0</v>
      </c>
      <c r="W48" s="317">
        <f t="shared" si="90"/>
        <v>0</v>
      </c>
      <c r="X48" s="317">
        <f t="shared" si="90"/>
        <v>0</v>
      </c>
      <c r="Y48" s="317">
        <f t="shared" si="90"/>
        <v>0</v>
      </c>
      <c r="Z48" s="317">
        <f t="shared" si="90"/>
        <v>0</v>
      </c>
      <c r="AA48" s="317">
        <f t="shared" si="90"/>
        <v>0</v>
      </c>
      <c r="AB48" s="317">
        <f t="shared" si="90"/>
        <v>0</v>
      </c>
      <c r="AC48" s="317">
        <f t="shared" si="90"/>
        <v>0</v>
      </c>
      <c r="AD48" s="317">
        <f t="shared" si="90"/>
        <v>0</v>
      </c>
      <c r="AE48" s="317">
        <f t="shared" si="90"/>
        <v>0</v>
      </c>
      <c r="AF48" s="317">
        <f t="shared" si="90"/>
        <v>0</v>
      </c>
      <c r="AG48" s="317">
        <f t="shared" si="90"/>
        <v>0</v>
      </c>
      <c r="AH48" s="317">
        <f t="shared" si="90"/>
        <v>0</v>
      </c>
      <c r="AI48" s="317">
        <f t="shared" ref="AI48:AZ48" si="91">AI46</f>
        <v>0</v>
      </c>
      <c r="AJ48" s="317">
        <f t="shared" si="91"/>
        <v>0</v>
      </c>
      <c r="AK48" s="317">
        <f t="shared" si="91"/>
        <v>0</v>
      </c>
      <c r="AL48" s="317">
        <f t="shared" si="91"/>
        <v>0</v>
      </c>
      <c r="AM48" s="317">
        <f t="shared" si="91"/>
        <v>0</v>
      </c>
      <c r="AN48" s="317">
        <f t="shared" si="91"/>
        <v>0</v>
      </c>
      <c r="AO48" s="317">
        <f t="shared" si="91"/>
        <v>0</v>
      </c>
      <c r="AP48" s="317">
        <f t="shared" si="91"/>
        <v>0</v>
      </c>
      <c r="AQ48" s="317">
        <f t="shared" si="91"/>
        <v>0</v>
      </c>
      <c r="AR48" s="317">
        <f t="shared" si="91"/>
        <v>0</v>
      </c>
      <c r="AS48" s="317">
        <f t="shared" si="91"/>
        <v>0</v>
      </c>
      <c r="AT48" s="317">
        <f t="shared" si="91"/>
        <v>0</v>
      </c>
      <c r="AU48" s="317">
        <f t="shared" si="91"/>
        <v>0</v>
      </c>
      <c r="AV48" s="276"/>
      <c r="AW48" s="276"/>
      <c r="AX48" s="276"/>
      <c r="AY48" s="195">
        <f t="shared" si="91"/>
        <v>0</v>
      </c>
      <c r="AZ48" s="195">
        <f t="shared" si="91"/>
        <v>0</v>
      </c>
    </row>
    <row r="49" spans="2:52" ht="19.95" customHeight="1" outlineLevel="1" x14ac:dyDescent="0.25">
      <c r="B49" s="196" t="s">
        <v>96</v>
      </c>
      <c r="C49" s="197">
        <f>C48-C46</f>
        <v>0</v>
      </c>
      <c r="D49" s="197">
        <f t="shared" ref="D49:L49" si="92">D48-D46</f>
        <v>0</v>
      </c>
      <c r="E49" s="197">
        <f t="shared" si="92"/>
        <v>0</v>
      </c>
      <c r="F49" s="198">
        <f t="shared" si="92"/>
        <v>0</v>
      </c>
      <c r="G49" s="198">
        <f t="shared" si="92"/>
        <v>0</v>
      </c>
      <c r="H49" s="198">
        <f t="shared" si="92"/>
        <v>0</v>
      </c>
      <c r="I49" s="198">
        <f t="shared" si="92"/>
        <v>0</v>
      </c>
      <c r="J49" s="198">
        <f t="shared" si="92"/>
        <v>0</v>
      </c>
      <c r="K49" s="198">
        <f t="shared" si="92"/>
        <v>0</v>
      </c>
      <c r="L49" s="198">
        <f t="shared" si="92"/>
        <v>0</v>
      </c>
      <c r="M49" s="198">
        <f t="shared" si="80"/>
        <v>0</v>
      </c>
      <c r="N49" s="198">
        <f t="shared" si="80"/>
        <v>0</v>
      </c>
      <c r="O49" s="198">
        <f t="shared" si="80"/>
        <v>0</v>
      </c>
      <c r="P49" s="198">
        <f t="shared" si="80"/>
        <v>0</v>
      </c>
      <c r="Q49" s="198">
        <f t="shared" si="80"/>
        <v>0</v>
      </c>
      <c r="R49" s="198">
        <f t="shared" si="80"/>
        <v>0</v>
      </c>
      <c r="S49" s="198">
        <f t="shared" si="80"/>
        <v>0</v>
      </c>
      <c r="T49" s="198">
        <f t="shared" si="80"/>
        <v>0</v>
      </c>
      <c r="U49" s="198">
        <f t="shared" si="80"/>
        <v>0</v>
      </c>
      <c r="V49" s="198">
        <f t="shared" si="80"/>
        <v>0</v>
      </c>
      <c r="W49" s="198">
        <f t="shared" si="80"/>
        <v>0</v>
      </c>
      <c r="X49" s="198">
        <f t="shared" si="80"/>
        <v>0</v>
      </c>
      <c r="Y49" s="198">
        <f t="shared" si="80"/>
        <v>0</v>
      </c>
      <c r="Z49" s="198">
        <f t="shared" si="80"/>
        <v>0</v>
      </c>
      <c r="AA49" s="198">
        <f t="shared" si="80"/>
        <v>0</v>
      </c>
      <c r="AB49" s="198">
        <f t="shared" si="80"/>
        <v>0</v>
      </c>
      <c r="AC49" s="198">
        <f t="shared" si="80"/>
        <v>0</v>
      </c>
      <c r="AD49" s="198">
        <f t="shared" si="80"/>
        <v>0</v>
      </c>
      <c r="AE49" s="198">
        <f t="shared" si="80"/>
        <v>0</v>
      </c>
      <c r="AF49" s="198">
        <f t="shared" si="80"/>
        <v>0</v>
      </c>
      <c r="AG49" s="198">
        <f t="shared" si="80"/>
        <v>0</v>
      </c>
      <c r="AH49" s="198">
        <f t="shared" si="80"/>
        <v>0</v>
      </c>
      <c r="AI49" s="198">
        <f t="shared" si="80"/>
        <v>0</v>
      </c>
      <c r="AJ49" s="198">
        <f t="shared" si="80"/>
        <v>0</v>
      </c>
      <c r="AK49" s="198">
        <f t="shared" si="80"/>
        <v>0</v>
      </c>
      <c r="AL49" s="198">
        <f t="shared" si="80"/>
        <v>0</v>
      </c>
      <c r="AM49" s="198">
        <f t="shared" si="80"/>
        <v>0</v>
      </c>
      <c r="AN49" s="198">
        <f t="shared" si="80"/>
        <v>0</v>
      </c>
      <c r="AO49" s="198">
        <f t="shared" si="80"/>
        <v>0</v>
      </c>
      <c r="AP49" s="198">
        <f t="shared" si="80"/>
        <v>0</v>
      </c>
      <c r="AQ49" s="198">
        <f t="shared" si="80"/>
        <v>0</v>
      </c>
      <c r="AR49" s="198">
        <f t="shared" si="80"/>
        <v>0</v>
      </c>
      <c r="AS49" s="198">
        <f t="shared" si="80"/>
        <v>0</v>
      </c>
      <c r="AT49" s="198">
        <f t="shared" si="80"/>
        <v>0</v>
      </c>
      <c r="AU49" s="198">
        <f t="shared" si="80"/>
        <v>0</v>
      </c>
      <c r="AV49" s="198">
        <f t="shared" si="80"/>
        <v>0</v>
      </c>
      <c r="AW49" s="198">
        <f t="shared" si="80"/>
        <v>0</v>
      </c>
      <c r="AX49" s="198">
        <f t="shared" si="80"/>
        <v>0</v>
      </c>
      <c r="AY49" s="198">
        <f t="shared" si="80"/>
        <v>0</v>
      </c>
      <c r="AZ49" s="198">
        <f t="shared" si="80"/>
        <v>0</v>
      </c>
    </row>
    <row r="50" spans="2:52" ht="19.95" customHeight="1" outlineLevel="1" x14ac:dyDescent="0.25">
      <c r="B50" s="194" t="s">
        <v>112</v>
      </c>
      <c r="C50" s="317">
        <f t="shared" ref="C50:AH50" si="93">C48</f>
        <v>0</v>
      </c>
      <c r="D50" s="317">
        <f t="shared" si="93"/>
        <v>0</v>
      </c>
      <c r="E50" s="317">
        <f t="shared" si="93"/>
        <v>0</v>
      </c>
      <c r="F50" s="317">
        <f t="shared" si="93"/>
        <v>0</v>
      </c>
      <c r="G50" s="317">
        <f t="shared" si="93"/>
        <v>0</v>
      </c>
      <c r="H50" s="317">
        <f t="shared" si="93"/>
        <v>0</v>
      </c>
      <c r="I50" s="317">
        <f t="shared" si="93"/>
        <v>0</v>
      </c>
      <c r="J50" s="317">
        <f t="shared" si="93"/>
        <v>0</v>
      </c>
      <c r="K50" s="317">
        <f t="shared" si="93"/>
        <v>0</v>
      </c>
      <c r="L50" s="317">
        <f t="shared" si="93"/>
        <v>0</v>
      </c>
      <c r="M50" s="317">
        <f t="shared" si="93"/>
        <v>0</v>
      </c>
      <c r="N50" s="317">
        <f t="shared" si="93"/>
        <v>0</v>
      </c>
      <c r="O50" s="317">
        <f t="shared" si="93"/>
        <v>0</v>
      </c>
      <c r="P50" s="317">
        <f t="shared" si="93"/>
        <v>0</v>
      </c>
      <c r="Q50" s="317">
        <f t="shared" si="93"/>
        <v>0</v>
      </c>
      <c r="R50" s="317">
        <f t="shared" si="93"/>
        <v>0</v>
      </c>
      <c r="S50" s="317">
        <f t="shared" si="93"/>
        <v>0</v>
      </c>
      <c r="T50" s="317">
        <f t="shared" si="93"/>
        <v>0</v>
      </c>
      <c r="U50" s="317">
        <f t="shared" si="93"/>
        <v>0</v>
      </c>
      <c r="V50" s="317">
        <f t="shared" si="93"/>
        <v>0</v>
      </c>
      <c r="W50" s="317">
        <f t="shared" si="93"/>
        <v>0</v>
      </c>
      <c r="X50" s="317">
        <f t="shared" si="93"/>
        <v>0</v>
      </c>
      <c r="Y50" s="317">
        <f t="shared" si="93"/>
        <v>0</v>
      </c>
      <c r="Z50" s="317">
        <f t="shared" si="93"/>
        <v>0</v>
      </c>
      <c r="AA50" s="317">
        <f t="shared" si="93"/>
        <v>0</v>
      </c>
      <c r="AB50" s="317">
        <f t="shared" si="93"/>
        <v>0</v>
      </c>
      <c r="AC50" s="317">
        <f t="shared" si="93"/>
        <v>0</v>
      </c>
      <c r="AD50" s="317">
        <f t="shared" si="93"/>
        <v>0</v>
      </c>
      <c r="AE50" s="317">
        <f t="shared" si="93"/>
        <v>0</v>
      </c>
      <c r="AF50" s="317">
        <f t="shared" si="93"/>
        <v>0</v>
      </c>
      <c r="AG50" s="317">
        <f t="shared" si="93"/>
        <v>0</v>
      </c>
      <c r="AH50" s="317">
        <f t="shared" si="93"/>
        <v>0</v>
      </c>
      <c r="AI50" s="317">
        <f t="shared" ref="AI50:AX50" si="94">AI48</f>
        <v>0</v>
      </c>
      <c r="AJ50" s="317">
        <f t="shared" si="94"/>
        <v>0</v>
      </c>
      <c r="AK50" s="317">
        <f t="shared" si="94"/>
        <v>0</v>
      </c>
      <c r="AL50" s="317">
        <f t="shared" si="94"/>
        <v>0</v>
      </c>
      <c r="AM50" s="317">
        <f t="shared" si="94"/>
        <v>0</v>
      </c>
      <c r="AN50" s="317">
        <f t="shared" si="94"/>
        <v>0</v>
      </c>
      <c r="AO50" s="317">
        <f t="shared" si="94"/>
        <v>0</v>
      </c>
      <c r="AP50" s="317">
        <f t="shared" si="94"/>
        <v>0</v>
      </c>
      <c r="AQ50" s="317">
        <f t="shared" si="94"/>
        <v>0</v>
      </c>
      <c r="AR50" s="317">
        <f t="shared" si="94"/>
        <v>0</v>
      </c>
      <c r="AS50" s="317">
        <f t="shared" si="94"/>
        <v>0</v>
      </c>
      <c r="AT50" s="317">
        <f t="shared" si="94"/>
        <v>0</v>
      </c>
      <c r="AU50" s="317">
        <f t="shared" si="94"/>
        <v>0</v>
      </c>
      <c r="AV50" s="317">
        <f t="shared" si="94"/>
        <v>0</v>
      </c>
      <c r="AW50" s="317">
        <f t="shared" si="94"/>
        <v>0</v>
      </c>
      <c r="AX50" s="317">
        <f t="shared" si="94"/>
        <v>0</v>
      </c>
      <c r="AY50" s="276"/>
      <c r="AZ50" s="276"/>
    </row>
    <row r="51" spans="2:52" ht="19.95" customHeight="1" outlineLevel="1" x14ac:dyDescent="0.25">
      <c r="B51" s="196" t="s">
        <v>96</v>
      </c>
      <c r="C51" s="197">
        <f>C50-C48</f>
        <v>0</v>
      </c>
      <c r="D51" s="197">
        <f t="shared" ref="D51:L51" si="95">D50-D48</f>
        <v>0</v>
      </c>
      <c r="E51" s="197">
        <f t="shared" si="95"/>
        <v>0</v>
      </c>
      <c r="F51" s="198">
        <f t="shared" si="95"/>
        <v>0</v>
      </c>
      <c r="G51" s="198">
        <f t="shared" si="95"/>
        <v>0</v>
      </c>
      <c r="H51" s="198">
        <f t="shared" si="95"/>
        <v>0</v>
      </c>
      <c r="I51" s="198">
        <f t="shared" si="95"/>
        <v>0</v>
      </c>
      <c r="J51" s="198">
        <f t="shared" si="95"/>
        <v>0</v>
      </c>
      <c r="K51" s="198">
        <f t="shared" si="95"/>
        <v>0</v>
      </c>
      <c r="L51" s="198">
        <f t="shared" si="95"/>
        <v>0</v>
      </c>
      <c r="M51" s="198">
        <f t="shared" si="80"/>
        <v>0</v>
      </c>
      <c r="N51" s="198">
        <f t="shared" si="80"/>
        <v>0</v>
      </c>
      <c r="O51" s="198">
        <f t="shared" si="80"/>
        <v>0</v>
      </c>
      <c r="P51" s="198">
        <f t="shared" si="80"/>
        <v>0</v>
      </c>
      <c r="Q51" s="198">
        <f t="shared" si="80"/>
        <v>0</v>
      </c>
      <c r="R51" s="198">
        <f t="shared" si="80"/>
        <v>0</v>
      </c>
      <c r="S51" s="198">
        <f t="shared" si="80"/>
        <v>0</v>
      </c>
      <c r="T51" s="198">
        <f t="shared" si="80"/>
        <v>0</v>
      </c>
      <c r="U51" s="198">
        <f t="shared" si="80"/>
        <v>0</v>
      </c>
      <c r="V51" s="198">
        <f t="shared" si="80"/>
        <v>0</v>
      </c>
      <c r="W51" s="198">
        <f t="shared" si="80"/>
        <v>0</v>
      </c>
      <c r="X51" s="198">
        <f t="shared" si="80"/>
        <v>0</v>
      </c>
      <c r="Y51" s="198">
        <f t="shared" si="80"/>
        <v>0</v>
      </c>
      <c r="Z51" s="198">
        <f t="shared" si="80"/>
        <v>0</v>
      </c>
      <c r="AA51" s="198">
        <f t="shared" si="80"/>
        <v>0</v>
      </c>
      <c r="AB51" s="198">
        <f t="shared" si="80"/>
        <v>0</v>
      </c>
      <c r="AC51" s="198">
        <f t="shared" si="80"/>
        <v>0</v>
      </c>
      <c r="AD51" s="198">
        <f t="shared" si="80"/>
        <v>0</v>
      </c>
      <c r="AE51" s="198">
        <f t="shared" si="80"/>
        <v>0</v>
      </c>
      <c r="AF51" s="198">
        <f t="shared" si="80"/>
        <v>0</v>
      </c>
      <c r="AG51" s="198">
        <f t="shared" si="80"/>
        <v>0</v>
      </c>
      <c r="AH51" s="198">
        <f t="shared" si="80"/>
        <v>0</v>
      </c>
      <c r="AI51" s="198">
        <f t="shared" si="80"/>
        <v>0</v>
      </c>
      <c r="AJ51" s="198">
        <f t="shared" si="80"/>
        <v>0</v>
      </c>
      <c r="AK51" s="198">
        <f>AK50-AK48</f>
        <v>0</v>
      </c>
      <c r="AL51" s="198">
        <f t="shared" si="80"/>
        <v>0</v>
      </c>
      <c r="AM51" s="198">
        <f t="shared" si="80"/>
        <v>0</v>
      </c>
      <c r="AN51" s="198">
        <f t="shared" si="80"/>
        <v>0</v>
      </c>
      <c r="AO51" s="198">
        <f t="shared" si="80"/>
        <v>0</v>
      </c>
      <c r="AP51" s="198">
        <f t="shared" si="80"/>
        <v>0</v>
      </c>
      <c r="AQ51" s="198">
        <f t="shared" si="80"/>
        <v>0</v>
      </c>
      <c r="AR51" s="198">
        <f t="shared" si="80"/>
        <v>0</v>
      </c>
      <c r="AS51" s="198">
        <f t="shared" si="80"/>
        <v>0</v>
      </c>
      <c r="AT51" s="198">
        <f t="shared" si="80"/>
        <v>0</v>
      </c>
      <c r="AU51" s="198">
        <f t="shared" si="80"/>
        <v>0</v>
      </c>
      <c r="AV51" s="198">
        <f t="shared" si="80"/>
        <v>0</v>
      </c>
      <c r="AW51" s="198">
        <f t="shared" si="80"/>
        <v>0</v>
      </c>
      <c r="AX51" s="198">
        <f t="shared" si="80"/>
        <v>0</v>
      </c>
      <c r="AY51" s="198">
        <f t="shared" si="80"/>
        <v>0</v>
      </c>
      <c r="AZ51" s="198">
        <f t="shared" si="80"/>
        <v>0</v>
      </c>
    </row>
    <row r="52" spans="2:52" ht="19.95" customHeight="1" x14ac:dyDescent="0.25">
      <c r="B52" s="196" t="s">
        <v>128</v>
      </c>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row>
    <row r="53" spans="2:52" ht="19.95" customHeight="1" x14ac:dyDescent="0.25">
      <c r="B53" s="196"/>
      <c r="C53" s="197"/>
      <c r="D53" s="197"/>
      <c r="E53" s="197"/>
      <c r="F53" s="197"/>
      <c r="G53" s="197"/>
      <c r="H53" s="197"/>
      <c r="I53" s="197"/>
      <c r="J53" s="197"/>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c r="AP53" s="197"/>
      <c r="AQ53" s="197"/>
      <c r="AR53" s="197"/>
      <c r="AS53" s="197"/>
      <c r="AT53" s="197"/>
      <c r="AU53" s="197"/>
      <c r="AV53" s="197"/>
      <c r="AW53" s="197"/>
      <c r="AX53" s="197"/>
      <c r="AY53" s="197"/>
      <c r="AZ53" s="197"/>
    </row>
    <row r="54" spans="2:52" ht="19.95" customHeight="1" thickBot="1" x14ac:dyDescent="0.3">
      <c r="B54" s="199" t="s">
        <v>90</v>
      </c>
      <c r="C54" s="200" t="s">
        <v>97</v>
      </c>
      <c r="D54" s="200" t="s">
        <v>98</v>
      </c>
      <c r="E54" s="200" t="s">
        <v>99</v>
      </c>
      <c r="F54" s="200" t="s">
        <v>113</v>
      </c>
      <c r="G54" s="200" t="s">
        <v>114</v>
      </c>
      <c r="H54" s="200" t="s">
        <v>115</v>
      </c>
      <c r="I54" s="200" t="s">
        <v>116</v>
      </c>
      <c r="J54" s="200" t="s">
        <v>117</v>
      </c>
      <c r="K54" s="200" t="s">
        <v>118</v>
      </c>
      <c r="L54" s="200" t="s">
        <v>119</v>
      </c>
      <c r="M54" s="200" t="s">
        <v>120</v>
      </c>
      <c r="N54" s="200" t="s">
        <v>121</v>
      </c>
      <c r="O54" s="200" t="s">
        <v>122</v>
      </c>
      <c r="P54" s="200" t="s">
        <v>123</v>
      </c>
      <c r="Q54" s="200" t="s">
        <v>124</v>
      </c>
      <c r="R54" s="200" t="s">
        <v>125</v>
      </c>
      <c r="S54" s="200" t="s">
        <v>126</v>
      </c>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7"/>
      <c r="AS54" s="197"/>
      <c r="AT54" s="197"/>
      <c r="AU54" s="197"/>
      <c r="AV54" s="197"/>
      <c r="AW54" s="197"/>
      <c r="AX54" s="197"/>
      <c r="AY54" s="197"/>
      <c r="AZ54" s="197"/>
    </row>
    <row r="55" spans="2:52" ht="19.95" customHeight="1" x14ac:dyDescent="0.25">
      <c r="B55" s="162" t="s">
        <v>80</v>
      </c>
      <c r="C55" s="332">
        <f>$C$8</f>
        <v>9.7000000000000003E-2</v>
      </c>
      <c r="D55" s="332">
        <f t="shared" ref="D55:S55" si="96">$C$8</f>
        <v>9.7000000000000003E-2</v>
      </c>
      <c r="E55" s="332">
        <f t="shared" si="96"/>
        <v>9.7000000000000003E-2</v>
      </c>
      <c r="F55" s="332">
        <f t="shared" si="96"/>
        <v>9.7000000000000003E-2</v>
      </c>
      <c r="G55" s="332">
        <f t="shared" si="96"/>
        <v>9.7000000000000003E-2</v>
      </c>
      <c r="H55" s="332">
        <f t="shared" si="96"/>
        <v>9.7000000000000003E-2</v>
      </c>
      <c r="I55" s="332">
        <f t="shared" si="96"/>
        <v>9.7000000000000003E-2</v>
      </c>
      <c r="J55" s="332">
        <f t="shared" si="96"/>
        <v>9.7000000000000003E-2</v>
      </c>
      <c r="K55" s="332">
        <f t="shared" si="96"/>
        <v>9.7000000000000003E-2</v>
      </c>
      <c r="L55" s="332">
        <f t="shared" si="96"/>
        <v>9.7000000000000003E-2</v>
      </c>
      <c r="M55" s="332">
        <f t="shared" si="96"/>
        <v>9.7000000000000003E-2</v>
      </c>
      <c r="N55" s="332">
        <f t="shared" si="96"/>
        <v>9.7000000000000003E-2</v>
      </c>
      <c r="O55" s="332">
        <f t="shared" si="96"/>
        <v>9.7000000000000003E-2</v>
      </c>
      <c r="P55" s="332">
        <f t="shared" si="96"/>
        <v>9.7000000000000003E-2</v>
      </c>
      <c r="Q55" s="332">
        <f t="shared" si="96"/>
        <v>9.7000000000000003E-2</v>
      </c>
      <c r="R55" s="332">
        <f t="shared" si="96"/>
        <v>9.7000000000000003E-2</v>
      </c>
      <c r="S55" s="332">
        <f t="shared" si="96"/>
        <v>9.7000000000000003E-2</v>
      </c>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7"/>
      <c r="AS55" s="197"/>
      <c r="AT55" s="197"/>
      <c r="AU55" s="197"/>
      <c r="AV55" s="197"/>
      <c r="AW55" s="197"/>
      <c r="AX55" s="197"/>
      <c r="AY55" s="197"/>
      <c r="AZ55" s="197"/>
    </row>
    <row r="56" spans="2:52" ht="19.95" customHeight="1" x14ac:dyDescent="0.25">
      <c r="B56" s="162" t="s">
        <v>81</v>
      </c>
      <c r="C56" s="116" t="e">
        <f>'Naudas plūsma'!C35</f>
        <v>#VALUE!</v>
      </c>
      <c r="D56" s="116" t="e">
        <f>C57</f>
        <v>#VALUE!</v>
      </c>
      <c r="E56" s="116" t="e">
        <f t="shared" ref="E56:S56" si="97">D57</f>
        <v>#VALUE!</v>
      </c>
      <c r="F56" s="116" t="e">
        <f t="shared" si="97"/>
        <v>#VALUE!</v>
      </c>
      <c r="G56" s="116" t="e">
        <f t="shared" si="97"/>
        <v>#VALUE!</v>
      </c>
      <c r="H56" s="116" t="e">
        <f t="shared" si="97"/>
        <v>#VALUE!</v>
      </c>
      <c r="I56" s="116" t="e">
        <f t="shared" si="97"/>
        <v>#VALUE!</v>
      </c>
      <c r="J56" s="116" t="e">
        <f t="shared" si="97"/>
        <v>#VALUE!</v>
      </c>
      <c r="K56" s="116" t="e">
        <f t="shared" si="97"/>
        <v>#VALUE!</v>
      </c>
      <c r="L56" s="116" t="e">
        <f t="shared" si="97"/>
        <v>#VALUE!</v>
      </c>
      <c r="M56" s="116" t="e">
        <f t="shared" si="97"/>
        <v>#VALUE!</v>
      </c>
      <c r="N56" s="116" t="e">
        <f t="shared" si="97"/>
        <v>#VALUE!</v>
      </c>
      <c r="O56" s="116" t="e">
        <f t="shared" si="97"/>
        <v>#VALUE!</v>
      </c>
      <c r="P56" s="116" t="e">
        <f t="shared" si="97"/>
        <v>#NUM!</v>
      </c>
      <c r="Q56" s="116" t="e">
        <f t="shared" si="97"/>
        <v>#NUM!</v>
      </c>
      <c r="R56" s="116" t="e">
        <f t="shared" si="97"/>
        <v>#NUM!</v>
      </c>
      <c r="S56" s="116" t="e">
        <f t="shared" si="97"/>
        <v>#NUM!</v>
      </c>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row>
    <row r="57" spans="2:52" ht="19.95" customHeight="1" x14ac:dyDescent="0.25">
      <c r="B57" s="162" t="s">
        <v>82</v>
      </c>
      <c r="C57" s="116" t="e">
        <f>IRR(C18:AZ18)</f>
        <v>#VALUE!</v>
      </c>
      <c r="D57" s="116" t="e">
        <f>IRR(C20:AZ20)</f>
        <v>#VALUE!</v>
      </c>
      <c r="E57" s="116" t="e">
        <f>IRR(C22:AZ22)</f>
        <v>#VALUE!</v>
      </c>
      <c r="F57" s="116" t="e">
        <f>IRR(C24:AZ24)</f>
        <v>#VALUE!</v>
      </c>
      <c r="G57" s="116" t="e">
        <f>IRR(C26:AZ26)</f>
        <v>#VALUE!</v>
      </c>
      <c r="H57" s="116" t="e">
        <f>IRR(C28:AZ28)</f>
        <v>#VALUE!</v>
      </c>
      <c r="I57" s="116" t="e">
        <f>IRR(C30:AZ30)</f>
        <v>#VALUE!</v>
      </c>
      <c r="J57" s="116" t="e">
        <f>IRR(C32:AZ32)</f>
        <v>#VALUE!</v>
      </c>
      <c r="K57" s="116" t="e">
        <f>IRR(C34:AZ34)</f>
        <v>#VALUE!</v>
      </c>
      <c r="L57" s="116" t="e">
        <f>IRR(C36:AZ36)</f>
        <v>#VALUE!</v>
      </c>
      <c r="M57" s="116" t="e">
        <f>IRR(C38:AZ38)</f>
        <v>#VALUE!</v>
      </c>
      <c r="N57" s="116" t="e">
        <f>IRR(C40:AZ40)</f>
        <v>#VALUE!</v>
      </c>
      <c r="O57" s="116" t="e">
        <f>IRR(C42:AZ42)</f>
        <v>#NUM!</v>
      </c>
      <c r="P57" s="116" t="e">
        <f>IRR(C44:AZ44)</f>
        <v>#NUM!</v>
      </c>
      <c r="Q57" s="116" t="e">
        <f>IRR(C46:AZ46)</f>
        <v>#NUM!</v>
      </c>
      <c r="R57" s="116" t="e">
        <f>IRR(C48:AZ48)</f>
        <v>#NUM!</v>
      </c>
      <c r="S57" s="116" t="e">
        <f>IRR(C50:AZ50)</f>
        <v>#NUM!</v>
      </c>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7"/>
      <c r="AY57" s="197"/>
      <c r="AZ57" s="197"/>
    </row>
    <row r="58" spans="2:52" ht="19.95" customHeight="1" x14ac:dyDescent="0.25">
      <c r="B58" s="201" t="s">
        <v>55</v>
      </c>
      <c r="C58" s="115" t="e">
        <f t="shared" ref="C58:S58" si="98">C57-C55</f>
        <v>#VALUE!</v>
      </c>
      <c r="D58" s="115" t="e">
        <f t="shared" si="98"/>
        <v>#VALUE!</v>
      </c>
      <c r="E58" s="115" t="e">
        <f t="shared" si="98"/>
        <v>#VALUE!</v>
      </c>
      <c r="F58" s="115" t="e">
        <f t="shared" si="98"/>
        <v>#VALUE!</v>
      </c>
      <c r="G58" s="115" t="e">
        <f t="shared" si="98"/>
        <v>#VALUE!</v>
      </c>
      <c r="H58" s="115" t="e">
        <f t="shared" si="98"/>
        <v>#VALUE!</v>
      </c>
      <c r="I58" s="115" t="e">
        <f t="shared" si="98"/>
        <v>#VALUE!</v>
      </c>
      <c r="J58" s="115" t="e">
        <f t="shared" si="98"/>
        <v>#VALUE!</v>
      </c>
      <c r="K58" s="115" t="e">
        <f t="shared" si="98"/>
        <v>#VALUE!</v>
      </c>
      <c r="L58" s="115" t="e">
        <f t="shared" si="98"/>
        <v>#VALUE!</v>
      </c>
      <c r="M58" s="115" t="e">
        <f t="shared" si="98"/>
        <v>#VALUE!</v>
      </c>
      <c r="N58" s="115" t="e">
        <f t="shared" si="98"/>
        <v>#VALUE!</v>
      </c>
      <c r="O58" s="115" t="e">
        <f t="shared" si="98"/>
        <v>#NUM!</v>
      </c>
      <c r="P58" s="115" t="e">
        <f t="shared" si="98"/>
        <v>#NUM!</v>
      </c>
      <c r="Q58" s="115" t="e">
        <f t="shared" si="98"/>
        <v>#NUM!</v>
      </c>
      <c r="R58" s="115" t="e">
        <f t="shared" si="98"/>
        <v>#NUM!</v>
      </c>
      <c r="S58" s="115" t="e">
        <f t="shared" si="98"/>
        <v>#NUM!</v>
      </c>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197"/>
    </row>
    <row r="59" spans="2:52" ht="51.6" customHeight="1" x14ac:dyDescent="0.25">
      <c r="B59" s="206" t="s">
        <v>142</v>
      </c>
      <c r="C59" s="281" t="e">
        <f>IF(C58&lt;=0,"Nav pārkompensācija",IF((NPV(C55,C18:AZ18)-NPV(C55,C6:AZ6))&lt;=0,"Nav pārkompensācijas",NPV(C55,C18:AZ18)-NPV(C55,C6:AZ6)))</f>
        <v>#VALUE!</v>
      </c>
      <c r="D59" s="281" t="e">
        <f>IF(D58&lt;=0,"Nav pārkompensācija",IF((NPV(D55,C20:AZ20)-NPV(D55,C6:AZ6))&lt;=0,"Nav pārkompensācijas",NPV(D55,C20:AZ20)-NPV(D55,C6:AZ6)))</f>
        <v>#VALUE!</v>
      </c>
      <c r="E59" s="281" t="e">
        <f>IF(E58&lt;=0,"Nav pārkompensācija",IF((NPV(E55,C22:AZ22)-NPV(E55,C6:AZ6))&lt;=0,"Nav pārkompensācijas",NPV(E55,C22:AZ22)-NPV(E55,C6:AZ6)))</f>
        <v>#VALUE!</v>
      </c>
      <c r="F59" s="281" t="e">
        <f>IF(F58&lt;=0,"Nav pārkompensācija",IF((NPV(F55,C24:AZ24)-NPV(F55,C6:AZ6))&lt;=0,"Nav pārkompensācijas",NPV(F55,C24:AZ24)-NPV(F55,C6:AZ6)))</f>
        <v>#VALUE!</v>
      </c>
      <c r="G59" s="281" t="e">
        <f>IF(G58&lt;=0,"Nav pārkompensācija",IF((NPV(G55,C26:AZ26)-NPV(G55,C6:AZ6))&lt;=0,"Nav pārkompensācijas",NPV(G55,C26:AZ26)-NPV(G55,C6:AZ6)))</f>
        <v>#VALUE!</v>
      </c>
      <c r="H59" s="281" t="e">
        <f>IF(H58&lt;=0,"Nav pārkompensācija",IF((NPV(H55,C28:AZ28)-NPV(H55,C6:AZ6))&lt;=0,"Nav pārkompensācijas",NPV(H55,C28:AZ28)-NPV(H55,C6:AZ6)))</f>
        <v>#VALUE!</v>
      </c>
      <c r="I59" s="281" t="e">
        <f>IF(I58&lt;=0,"Nav pārkompensācija",IF((NPV(I55,C30:AZ30)-NPV(I55,C6:AZ6))&lt;=0,"Nav pārkompensācijas",NPV(I55,C30:AZ30)-NPV(I55,C6:AZ6)))</f>
        <v>#VALUE!</v>
      </c>
      <c r="J59" s="281" t="e">
        <f>IF(J58&lt;=0,"Nav pārkompensācija",IF((NPV(J55,C32:AZ32)-NPV(J55,C6:AZ6))&lt;=0,"Nav pārkompensācijas",NPV(J55,C32:AZ32)-NPV(J55,C6:AZ6)))</f>
        <v>#VALUE!</v>
      </c>
      <c r="K59" s="281" t="e">
        <f>IF(K58&lt;=0,"Nav pārkompensācija",IF((NPV(K55,C34:AZ34)-NPV(K55,C6:AZ6))&lt;=0,"Nav pārkompensācijas",NPV(K55,C34:AZ34)-NPV(K55,C6:AZ6)))</f>
        <v>#VALUE!</v>
      </c>
      <c r="L59" s="281" t="e">
        <f>IF(L58&lt;=0,"Nav pārkompensācija",IF((NPV(L55,C36:AZ36)-NPV(L55,C6:AZ6))&lt;=0,"Nav pārkompensācijas",NPV(L55,C36:AZ36)-NPV(L55,C6:AZ6)))</f>
        <v>#VALUE!</v>
      </c>
      <c r="M59" s="281" t="e">
        <f>IF(C58&lt;=0,"Nav pārkompensācija",IF((NPV(M55,C38:AZ38)-NPV(M55,C6:AZ6))&lt;=0,"Nav pārkompensācijas",NPV(M55,C38:AZ38)-NPV(M55,C6:AZ6)))</f>
        <v>#VALUE!</v>
      </c>
      <c r="N59" s="281" t="e">
        <f>IF(N58&lt;=0,"Nav pārkompensācija",IF((NPV(N55,C40:AZ40)-NPV(N55,C6:AZ6))&lt;=0,"Nav pārkompensācijas",NPV(N55,C40:AZ40)-NPV(N55,C6:AZ6)))</f>
        <v>#VALUE!</v>
      </c>
      <c r="O59" s="281" t="e">
        <f>IF(O58&lt;=0,"Nav pārkompensācija",IF((NPV(O55,C42:AZ42)-NPV(O55,C6:AZ6))&lt;=0,"Nav pārkompensācijas",NPV(O55,C42:AZ42)-NPV(O55,C6:AZ6)))</f>
        <v>#NUM!</v>
      </c>
      <c r="P59" s="281" t="e">
        <f>IF(P58&lt;=0,"Nav pārkompensācija",IF((NPV(P55,C44:AZ44)-NPV(P55,C6:AZ6))&lt;=0,"Nav pārkompensācijas",NPV(P55,C44:AZ44)-NPV(P55,C6:AZ6)))</f>
        <v>#NUM!</v>
      </c>
      <c r="Q59" s="281" t="e">
        <f>IF(Q58&lt;=0,"Nav pārkompensācija",IF((NPV(Q55,C46:AZ46)-NPV(Q55,C6:AZ6))&lt;=0,"Nav pārkompensācijas",NPV(Q55,C46:AZ46)-NPV(Q55,C6:AZ6)))</f>
        <v>#NUM!</v>
      </c>
      <c r="R59" s="281" t="e">
        <f>IF(R58&lt;=0,"Nav pārkompensācija",IF((NPV(R55,C48:AZ48)-NPV(R55,C6:AZ6))&lt;=0,"Nav pārkompensācijas",NPV(R55,C48:AZ48)-NPV(R55,C6:AZ6)))</f>
        <v>#NUM!</v>
      </c>
      <c r="S59" s="281" t="e">
        <f>IF(S58&lt;=0,"Nav pārkompensācija",IF((NPV(S55,C50:AZ50)-NPV(S55,C6:AZ6))&lt;=0,"Nav pārkompensācijas",NPV(S55,C50:AZ50)-NPV(S55,C6:AZ6)))</f>
        <v>#NUM!</v>
      </c>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97"/>
      <c r="AU59" s="197"/>
      <c r="AV59" s="197"/>
      <c r="AW59" s="197"/>
      <c r="AX59" s="197"/>
      <c r="AY59" s="197"/>
      <c r="AZ59" s="197"/>
    </row>
    <row r="60" spans="2:52" ht="19.95" customHeight="1" x14ac:dyDescent="0.25">
      <c r="B60" s="206" t="s">
        <v>75</v>
      </c>
      <c r="C60" s="282" t="e">
        <f>SUM(C61:C63)</f>
        <v>#VALUE!</v>
      </c>
      <c r="D60" s="282" t="e">
        <f t="shared" ref="D60:S60" si="99">SUM(D61:D63)</f>
        <v>#VALUE!</v>
      </c>
      <c r="E60" s="282" t="e">
        <f t="shared" si="99"/>
        <v>#VALUE!</v>
      </c>
      <c r="F60" s="282" t="e">
        <f t="shared" si="99"/>
        <v>#VALUE!</v>
      </c>
      <c r="G60" s="282" t="e">
        <f t="shared" si="99"/>
        <v>#VALUE!</v>
      </c>
      <c r="H60" s="282" t="e">
        <f t="shared" si="99"/>
        <v>#VALUE!</v>
      </c>
      <c r="I60" s="282" t="e">
        <f t="shared" si="99"/>
        <v>#VALUE!</v>
      </c>
      <c r="J60" s="282" t="e">
        <f t="shared" si="99"/>
        <v>#VALUE!</v>
      </c>
      <c r="K60" s="282" t="e">
        <f t="shared" si="99"/>
        <v>#VALUE!</v>
      </c>
      <c r="L60" s="282" t="e">
        <f t="shared" si="99"/>
        <v>#VALUE!</v>
      </c>
      <c r="M60" s="282" t="e">
        <f t="shared" si="99"/>
        <v>#VALUE!</v>
      </c>
      <c r="N60" s="282" t="e">
        <f t="shared" si="99"/>
        <v>#VALUE!</v>
      </c>
      <c r="O60" s="282" t="e">
        <f t="shared" si="99"/>
        <v>#VALUE!</v>
      </c>
      <c r="P60" s="282" t="e">
        <f t="shared" si="99"/>
        <v>#VALUE!</v>
      </c>
      <c r="Q60" s="282" t="e">
        <f t="shared" si="99"/>
        <v>#VALUE!</v>
      </c>
      <c r="R60" s="282" t="e">
        <f t="shared" si="99"/>
        <v>#VALUE!</v>
      </c>
      <c r="S60" s="282" t="e">
        <f t="shared" si="99"/>
        <v>#VALUE!</v>
      </c>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7"/>
      <c r="AY60" s="197"/>
      <c r="AZ60" s="197"/>
    </row>
    <row r="61" spans="2:52" ht="19.95" customHeight="1" outlineLevel="1" x14ac:dyDescent="0.25">
      <c r="B61" s="315" t="s">
        <v>20</v>
      </c>
      <c r="C61" s="282">
        <f>$C$11/'Ienākumu pieņēmumi'!$D$11</f>
        <v>0</v>
      </c>
      <c r="D61" s="282">
        <f>$C$11/'Ienākumu pieņēmumi'!$D$11</f>
        <v>0</v>
      </c>
      <c r="E61" s="282">
        <f>$C$11/'Ienākumu pieņēmumi'!$D$11</f>
        <v>0</v>
      </c>
      <c r="F61" s="282">
        <f>$C$11/'Ienākumu pieņēmumi'!$D$11</f>
        <v>0</v>
      </c>
      <c r="G61" s="282">
        <f>$C$11/'Ienākumu pieņēmumi'!$D$11</f>
        <v>0</v>
      </c>
      <c r="H61" s="282">
        <f>$C$11/'Ienākumu pieņēmumi'!$D$11</f>
        <v>0</v>
      </c>
      <c r="I61" s="282">
        <f>$C$11/'Ienākumu pieņēmumi'!$D$11</f>
        <v>0</v>
      </c>
      <c r="J61" s="282">
        <f>$C$11/'Ienākumu pieņēmumi'!$D$11</f>
        <v>0</v>
      </c>
      <c r="K61" s="282">
        <f>$C$11/'Ienākumu pieņēmumi'!$D$11</f>
        <v>0</v>
      </c>
      <c r="L61" s="282">
        <f>$C$11/'Ienākumu pieņēmumi'!$D$11</f>
        <v>0</v>
      </c>
      <c r="M61" s="282">
        <f>$C$11/'Ienākumu pieņēmumi'!$D$11</f>
        <v>0</v>
      </c>
      <c r="N61" s="282">
        <f>$C$11/'Ienākumu pieņēmumi'!$D$11</f>
        <v>0</v>
      </c>
      <c r="O61" s="282">
        <f>$C$11/'Ienākumu pieņēmumi'!$D$11</f>
        <v>0</v>
      </c>
      <c r="P61" s="282">
        <f>$C$11/'Ienākumu pieņēmumi'!$D$11</f>
        <v>0</v>
      </c>
      <c r="Q61" s="282">
        <f>$C$11/'Ienākumu pieņēmumi'!$D$11</f>
        <v>0</v>
      </c>
      <c r="R61" s="282">
        <f>$C$11/'Ienākumu pieņēmumi'!$D$11</f>
        <v>0</v>
      </c>
      <c r="S61" s="282">
        <f>$C$11/'Ienākumu pieņēmumi'!$D$11</f>
        <v>0</v>
      </c>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row>
    <row r="62" spans="2:52" ht="19.95" customHeight="1" outlineLevel="1" x14ac:dyDescent="0.25">
      <c r="B62" s="315" t="s">
        <v>298</v>
      </c>
      <c r="C62" s="282" t="e">
        <f>(SUM('Aizdevums_valsts atbalsts'!$E$45:$AH$45)/'Ienākumu pieņēmumi'!$D$11)+(SUM('Aizdevums_valsts atbalsts'!$E$23:$AH$23)/'Ienākumu pieņēmumi'!$D$11)</f>
        <v>#VALUE!</v>
      </c>
      <c r="D62" s="282" t="e">
        <f>(SUM('Aizdevums_valsts atbalsts'!$E$45:$AH$45)/'Ienākumu pieņēmumi'!$D$11)+(SUM('Aizdevums_valsts atbalsts'!$E$23:$AH$23)/'Ienākumu pieņēmumi'!$D$11)</f>
        <v>#VALUE!</v>
      </c>
      <c r="E62" s="282" t="e">
        <f>(SUM('Aizdevums_valsts atbalsts'!$E$45:$AH$45)/'Ienākumu pieņēmumi'!$D$11)+(SUM('Aizdevums_valsts atbalsts'!$E$23:$AH$23)/'Ienākumu pieņēmumi'!$D$11)</f>
        <v>#VALUE!</v>
      </c>
      <c r="F62" s="282" t="e">
        <f>(SUM('Aizdevums_valsts atbalsts'!$E$45:$AH$45)/'Ienākumu pieņēmumi'!$D$11)+(SUM('Aizdevums_valsts atbalsts'!$E$23:$AH$23)/'Ienākumu pieņēmumi'!$D$11)</f>
        <v>#VALUE!</v>
      </c>
      <c r="G62" s="282" t="e">
        <f>(SUM('Aizdevums_valsts atbalsts'!$E$45:$AH$45)/'Ienākumu pieņēmumi'!$D$11)+(SUM('Aizdevums_valsts atbalsts'!$E$23:$AH$23)/'Ienākumu pieņēmumi'!$D$11)</f>
        <v>#VALUE!</v>
      </c>
      <c r="H62" s="282" t="e">
        <f>(SUM('Aizdevums_valsts atbalsts'!$E$45:$AH$45)/'Ienākumu pieņēmumi'!$D$11)+(SUM('Aizdevums_valsts atbalsts'!$E$23:$AH$23)/'Ienākumu pieņēmumi'!$D$11)</f>
        <v>#VALUE!</v>
      </c>
      <c r="I62" s="282" t="e">
        <f>(SUM('Aizdevums_valsts atbalsts'!$E$45:$AH$45)/'Ienākumu pieņēmumi'!$D$11)+(SUM('Aizdevums_valsts atbalsts'!$E$23:$AH$23)/'Ienākumu pieņēmumi'!$D$11)</f>
        <v>#VALUE!</v>
      </c>
      <c r="J62" s="282" t="e">
        <f>(SUM('Aizdevums_valsts atbalsts'!$E$45:$AH$45)/'Ienākumu pieņēmumi'!$D$11)+(SUM('Aizdevums_valsts atbalsts'!$E$23:$AH$23)/'Ienākumu pieņēmumi'!$D$11)</f>
        <v>#VALUE!</v>
      </c>
      <c r="K62" s="282" t="e">
        <f>(SUM('Aizdevums_valsts atbalsts'!$E$45:$AH$45)/'Ienākumu pieņēmumi'!$D$11)+(SUM('Aizdevums_valsts atbalsts'!$E$23:$AH$23)/'Ienākumu pieņēmumi'!$D$11)</f>
        <v>#VALUE!</v>
      </c>
      <c r="L62" s="282" t="e">
        <f>(SUM('Aizdevums_valsts atbalsts'!$E$45:$AH$45)/'Ienākumu pieņēmumi'!$D$11)+(SUM('Aizdevums_valsts atbalsts'!$E$23:$AH$23)/'Ienākumu pieņēmumi'!$D$11)</f>
        <v>#VALUE!</v>
      </c>
      <c r="M62" s="282" t="e">
        <f>(SUM('Aizdevums_valsts atbalsts'!$E$45:$AH$45)/'Ienākumu pieņēmumi'!$D$11)+(SUM('Aizdevums_valsts atbalsts'!$E$23:$AH$23)/'Ienākumu pieņēmumi'!$D$11)</f>
        <v>#VALUE!</v>
      </c>
      <c r="N62" s="282" t="e">
        <f>(SUM('Aizdevums_valsts atbalsts'!$E$45:$AH$45)/'Ienākumu pieņēmumi'!$D$11)+(SUM('Aizdevums_valsts atbalsts'!$E$23:$AH$23)/'Ienākumu pieņēmumi'!$D$11)</f>
        <v>#VALUE!</v>
      </c>
      <c r="O62" s="282" t="e">
        <f>(SUM('Aizdevums_valsts atbalsts'!$E$45:$AH$45)/'Ienākumu pieņēmumi'!$D$11)+(SUM('Aizdevums_valsts atbalsts'!$E$23:$AH$23)/'Ienākumu pieņēmumi'!$D$11)</f>
        <v>#VALUE!</v>
      </c>
      <c r="P62" s="282" t="e">
        <f>(SUM('Aizdevums_valsts atbalsts'!$E$45:$AH$45)/'Ienākumu pieņēmumi'!$D$11)+(SUM('Aizdevums_valsts atbalsts'!$E$23:$AH$23)/'Ienākumu pieņēmumi'!$D$11)</f>
        <v>#VALUE!</v>
      </c>
      <c r="Q62" s="282" t="e">
        <f>(SUM('Aizdevums_valsts atbalsts'!$E$45:$AH$45)/'Ienākumu pieņēmumi'!$D$11)+(SUM('Aizdevums_valsts atbalsts'!$E$23:$AH$23)/'Ienākumu pieņēmumi'!$D$11)</f>
        <v>#VALUE!</v>
      </c>
      <c r="R62" s="282" t="e">
        <f>(SUM('Aizdevums_valsts atbalsts'!$E$45:$AH$45)/'Ienākumu pieņēmumi'!$D$11)+(SUM('Aizdevums_valsts atbalsts'!$E$23:$AH$23)/'Ienākumu pieņēmumi'!$D$11)</f>
        <v>#VALUE!</v>
      </c>
      <c r="S62" s="282" t="e">
        <f>(SUM('Aizdevums_valsts atbalsts'!$E$45:$AH$45)/'Ienākumu pieņēmumi'!$D$11)+(SUM('Aizdevums_valsts atbalsts'!$E$23:$AH$23)/'Ienākumu pieņēmumi'!$D$11)</f>
        <v>#VALUE!</v>
      </c>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row>
    <row r="63" spans="2:52" ht="19.95" customHeight="1" outlineLevel="1" x14ac:dyDescent="0.25">
      <c r="B63" s="315" t="s">
        <v>240</v>
      </c>
      <c r="C63" s="282">
        <f>'Pašvaldības finansējums'!$K$33/'Ienākumu pieņēmumi'!$D$11</f>
        <v>0</v>
      </c>
      <c r="D63" s="282">
        <f>'Pašvaldības finansējums'!$K$33/'Ienākumu pieņēmumi'!$D$11</f>
        <v>0</v>
      </c>
      <c r="E63" s="282">
        <f>'Pašvaldības finansējums'!$K$33/'Ienākumu pieņēmumi'!$D$11</f>
        <v>0</v>
      </c>
      <c r="F63" s="282">
        <f>'Pašvaldības finansējums'!$K$33/'Ienākumu pieņēmumi'!$D$11</f>
        <v>0</v>
      </c>
      <c r="G63" s="282">
        <f>'Pašvaldības finansējums'!$K$33/'Ienākumu pieņēmumi'!$D$11</f>
        <v>0</v>
      </c>
      <c r="H63" s="282">
        <f>'Pašvaldības finansējums'!$K$33/'Ienākumu pieņēmumi'!$D$11</f>
        <v>0</v>
      </c>
      <c r="I63" s="282">
        <f>'Pašvaldības finansējums'!$K$33/'Ienākumu pieņēmumi'!$D$11</f>
        <v>0</v>
      </c>
      <c r="J63" s="282">
        <f>'Pašvaldības finansējums'!$K$33/'Ienākumu pieņēmumi'!$D$11</f>
        <v>0</v>
      </c>
      <c r="K63" s="282">
        <f>'Pašvaldības finansējums'!$K$33/'Ienākumu pieņēmumi'!$D$11</f>
        <v>0</v>
      </c>
      <c r="L63" s="282">
        <f>'Pašvaldības finansējums'!$K$33/'Ienākumu pieņēmumi'!$D$11</f>
        <v>0</v>
      </c>
      <c r="M63" s="282">
        <f>'Pašvaldības finansējums'!$K$33/'Ienākumu pieņēmumi'!$D$11</f>
        <v>0</v>
      </c>
      <c r="N63" s="282">
        <f>'Pašvaldības finansējums'!$K$33/'Ienākumu pieņēmumi'!$D$11</f>
        <v>0</v>
      </c>
      <c r="O63" s="282">
        <f>'Pašvaldības finansējums'!$K$33/'Ienākumu pieņēmumi'!$D$11</f>
        <v>0</v>
      </c>
      <c r="P63" s="282">
        <f>'Pašvaldības finansējums'!$K$33/'Ienākumu pieņēmumi'!$D$11</f>
        <v>0</v>
      </c>
      <c r="Q63" s="282">
        <f>'Pašvaldības finansējums'!$K$33/'Ienākumu pieņēmumi'!$D$11</f>
        <v>0</v>
      </c>
      <c r="R63" s="282">
        <f>'Pašvaldības finansējums'!$K$33/'Ienākumu pieņēmumi'!$D$11</f>
        <v>0</v>
      </c>
      <c r="S63" s="282">
        <f>'Pašvaldības finansējums'!$K$33/'Ienākumu pieņēmumi'!$D$11</f>
        <v>0</v>
      </c>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7"/>
      <c r="AY63" s="197"/>
      <c r="AZ63" s="197"/>
    </row>
    <row r="64" spans="2:52" ht="46.95" customHeight="1" x14ac:dyDescent="0.25">
      <c r="B64" s="206" t="s">
        <v>127</v>
      </c>
      <c r="C64" s="281" t="e">
        <f>IF(C59&gt;(C60*0.1),C59,"Nav pārkompensācija")</f>
        <v>#VALUE!</v>
      </c>
      <c r="D64" s="281" t="e">
        <f t="shared" ref="D64:S64" si="100">IF(D59&gt;(D60*0.1),D59,"Nav pārkompensācija")</f>
        <v>#VALUE!</v>
      </c>
      <c r="E64" s="281" t="e">
        <f t="shared" si="100"/>
        <v>#VALUE!</v>
      </c>
      <c r="F64" s="281" t="e">
        <f t="shared" si="100"/>
        <v>#VALUE!</v>
      </c>
      <c r="G64" s="281" t="e">
        <f t="shared" si="100"/>
        <v>#VALUE!</v>
      </c>
      <c r="H64" s="281" t="e">
        <f t="shared" si="100"/>
        <v>#VALUE!</v>
      </c>
      <c r="I64" s="281" t="e">
        <f t="shared" si="100"/>
        <v>#VALUE!</v>
      </c>
      <c r="J64" s="281" t="e">
        <f>IF(J59&gt;(J60*0.1),J59,"Nav pārkompensācija")</f>
        <v>#VALUE!</v>
      </c>
      <c r="K64" s="281" t="e">
        <f t="shared" si="100"/>
        <v>#VALUE!</v>
      </c>
      <c r="L64" s="281" t="e">
        <f t="shared" si="100"/>
        <v>#VALUE!</v>
      </c>
      <c r="M64" s="281" t="e">
        <f t="shared" si="100"/>
        <v>#VALUE!</v>
      </c>
      <c r="N64" s="281" t="e">
        <f t="shared" si="100"/>
        <v>#VALUE!</v>
      </c>
      <c r="O64" s="281" t="e">
        <f t="shared" si="100"/>
        <v>#NUM!</v>
      </c>
      <c r="P64" s="281" t="e">
        <f t="shared" si="100"/>
        <v>#NUM!</v>
      </c>
      <c r="Q64" s="281" t="e">
        <f t="shared" si="100"/>
        <v>#NUM!</v>
      </c>
      <c r="R64" s="281" t="e">
        <f t="shared" si="100"/>
        <v>#NUM!</v>
      </c>
      <c r="S64" s="281" t="e">
        <f t="shared" si="100"/>
        <v>#NUM!</v>
      </c>
      <c r="T64" s="202"/>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row>
    <row r="65" spans="2:52" ht="19.95" customHeight="1" x14ac:dyDescent="0.25">
      <c r="B65" s="206" t="s">
        <v>250</v>
      </c>
      <c r="C65" s="282" t="e">
        <f>IF(C64="Nav pārkompensācijas",0,(C64*(SUM(C61:C62)/SUM(C61:C63))))</f>
        <v>#VALUE!</v>
      </c>
      <c r="D65" s="282" t="e">
        <f t="shared" ref="D65:S65" si="101">IF(D64="Nav pārkompensācijas",0,(D64*(SUM(D61:D62)/SUM(D61:D63))))</f>
        <v>#VALUE!</v>
      </c>
      <c r="E65" s="282" t="e">
        <f t="shared" si="101"/>
        <v>#VALUE!</v>
      </c>
      <c r="F65" s="282" t="e">
        <f t="shared" si="101"/>
        <v>#VALUE!</v>
      </c>
      <c r="G65" s="282" t="e">
        <f t="shared" si="101"/>
        <v>#VALUE!</v>
      </c>
      <c r="H65" s="282" t="e">
        <f t="shared" si="101"/>
        <v>#VALUE!</v>
      </c>
      <c r="I65" s="282" t="e">
        <f t="shared" si="101"/>
        <v>#VALUE!</v>
      </c>
      <c r="J65" s="282" t="e">
        <f t="shared" si="101"/>
        <v>#VALUE!</v>
      </c>
      <c r="K65" s="282" t="e">
        <f t="shared" si="101"/>
        <v>#VALUE!</v>
      </c>
      <c r="L65" s="282" t="e">
        <f t="shared" si="101"/>
        <v>#VALUE!</v>
      </c>
      <c r="M65" s="282" t="e">
        <f t="shared" si="101"/>
        <v>#VALUE!</v>
      </c>
      <c r="N65" s="282" t="e">
        <f t="shared" si="101"/>
        <v>#VALUE!</v>
      </c>
      <c r="O65" s="282" t="e">
        <f t="shared" si="101"/>
        <v>#NUM!</v>
      </c>
      <c r="P65" s="282" t="e">
        <f t="shared" si="101"/>
        <v>#NUM!</v>
      </c>
      <c r="Q65" s="282" t="e">
        <f t="shared" si="101"/>
        <v>#NUM!</v>
      </c>
      <c r="R65" s="282" t="e">
        <f t="shared" si="101"/>
        <v>#NUM!</v>
      </c>
      <c r="S65" s="282" t="e">
        <f t="shared" si="101"/>
        <v>#NUM!</v>
      </c>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7"/>
      <c r="AY65" s="197"/>
      <c r="AZ65" s="197"/>
    </row>
    <row r="66" spans="2:52" ht="19.95" customHeight="1" x14ac:dyDescent="0.25">
      <c r="B66" s="206" t="s">
        <v>251</v>
      </c>
      <c r="C66" s="282" t="e">
        <f>IF(C64="Nav pārkompensācijas",0,(C64*(C63/SUM(C61:C63))))</f>
        <v>#VALUE!</v>
      </c>
      <c r="D66" s="282" t="e">
        <f t="shared" ref="D66:S66" si="102">IF(D64="Nav pārkompensācijas",0,(D64*(D63/SUM(D61:D63))))</f>
        <v>#VALUE!</v>
      </c>
      <c r="E66" s="282" t="e">
        <f t="shared" si="102"/>
        <v>#VALUE!</v>
      </c>
      <c r="F66" s="282" t="e">
        <f t="shared" si="102"/>
        <v>#VALUE!</v>
      </c>
      <c r="G66" s="282" t="e">
        <f t="shared" si="102"/>
        <v>#VALUE!</v>
      </c>
      <c r="H66" s="282" t="e">
        <f t="shared" si="102"/>
        <v>#VALUE!</v>
      </c>
      <c r="I66" s="282" t="e">
        <f t="shared" si="102"/>
        <v>#VALUE!</v>
      </c>
      <c r="J66" s="282" t="e">
        <f t="shared" si="102"/>
        <v>#VALUE!</v>
      </c>
      <c r="K66" s="282" t="e">
        <f t="shared" si="102"/>
        <v>#VALUE!</v>
      </c>
      <c r="L66" s="282" t="e">
        <f t="shared" si="102"/>
        <v>#VALUE!</v>
      </c>
      <c r="M66" s="282" t="e">
        <f t="shared" si="102"/>
        <v>#VALUE!</v>
      </c>
      <c r="N66" s="282" t="e">
        <f t="shared" si="102"/>
        <v>#VALUE!</v>
      </c>
      <c r="O66" s="282" t="e">
        <f t="shared" si="102"/>
        <v>#NUM!</v>
      </c>
      <c r="P66" s="282" t="e">
        <f t="shared" si="102"/>
        <v>#NUM!</v>
      </c>
      <c r="Q66" s="282" t="e">
        <f t="shared" si="102"/>
        <v>#NUM!</v>
      </c>
      <c r="R66" s="282" t="e">
        <f t="shared" si="102"/>
        <v>#NUM!</v>
      </c>
      <c r="S66" s="282" t="e">
        <f t="shared" si="102"/>
        <v>#NUM!</v>
      </c>
      <c r="T66" s="32"/>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row>
    <row r="67" spans="2:52" x14ac:dyDescent="0.25">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c r="AY67" s="161"/>
      <c r="AZ67" s="161"/>
    </row>
    <row r="68" spans="2:52" x14ac:dyDescent="0.25">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row>
    <row r="69" spans="2:52" x14ac:dyDescent="0.25">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row>
    <row r="70" spans="2:52" x14ac:dyDescent="0.25"/>
    <row r="71" spans="2:52" x14ac:dyDescent="0.25"/>
    <row r="72" spans="2:52" x14ac:dyDescent="0.25"/>
  </sheetData>
  <sheetProtection algorithmName="SHA-1" hashValue="qV1VjFlsclJrnNS+q36/P8UYlkQ=" saltValue="KTthom6M9mqMqQc4TDjgQw==" spinCount="100000" sheet="1" objects="1" scenarios="1"/>
  <conditionalFormatting sqref="B7:C9">
    <cfRule type="expression" dxfId="26" priority="1">
      <formula>$C$7&gt;9.7%</formula>
    </cfRule>
  </conditionalFormatting>
  <conditionalFormatting sqref="C10">
    <cfRule type="expression" dxfId="25" priority="2">
      <formula>$C$10&gt;0.3</formula>
    </cfRule>
  </conditionalFormatting>
  <pageMargins left="0.7" right="0.7" top="0.75" bottom="0.75" header="0.3" footer="0.3"/>
  <pageSetup paperSize="9" orientation="portrait" r:id="rId1"/>
  <ignoredErrors>
    <ignoredError sqref="C2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N59"/>
  <sheetViews>
    <sheetView showGridLines="0" zoomScale="90" zoomScaleNormal="90" workbookViewId="0">
      <selection activeCell="I11" sqref="I11"/>
    </sheetView>
  </sheetViews>
  <sheetFormatPr defaultColWidth="0" defaultRowHeight="13.2" zeroHeight="1" x14ac:dyDescent="0.25"/>
  <cols>
    <col min="1" max="1" width="2.3984375" style="37" customWidth="1"/>
    <col min="2" max="2" width="82.19921875" style="37" customWidth="1"/>
    <col min="3" max="3" width="11.5" style="37" customWidth="1"/>
    <col min="4" max="4" width="14.59765625" style="37" customWidth="1"/>
    <col min="5" max="5" width="12.3984375" style="37" customWidth="1"/>
    <col min="6" max="6" width="17.3984375" style="37" customWidth="1"/>
    <col min="7" max="7" width="11.59765625" style="37" customWidth="1"/>
    <col min="8" max="8" width="9.69921875" style="37" bestFit="1" customWidth="1"/>
    <col min="9" max="14" width="14.69921875" style="37" customWidth="1"/>
    <col min="15" max="15" width="8.69921875" style="37" customWidth="1"/>
    <col min="16" max="16" width="8.69921875" style="37" hidden="1" customWidth="1"/>
    <col min="17" max="17" width="8.09765625" style="37" hidden="1" customWidth="1"/>
    <col min="18" max="16384" width="8.69921875" style="37" hidden="1"/>
  </cols>
  <sheetData>
    <row r="1" spans="2:40" x14ac:dyDescent="0.25"/>
    <row r="2" spans="2:40" ht="12.45" customHeight="1" x14ac:dyDescent="0.25">
      <c r="B2" s="163"/>
    </row>
    <row r="3" spans="2:40" ht="19.95" customHeight="1" x14ac:dyDescent="0.3">
      <c r="B3" s="181" t="s">
        <v>210</v>
      </c>
      <c r="E3" s="203"/>
    </row>
    <row r="4" spans="2:40" ht="12.45" customHeight="1" x14ac:dyDescent="0.25">
      <c r="B4" s="163"/>
      <c r="E4" s="203"/>
    </row>
    <row r="5" spans="2:40" s="206" customFormat="1" ht="40.799999999999997" customHeight="1" x14ac:dyDescent="0.25">
      <c r="B5" s="152" t="s">
        <v>33</v>
      </c>
      <c r="C5" s="204" t="s">
        <v>59</v>
      </c>
      <c r="D5" s="204" t="s">
        <v>194</v>
      </c>
      <c r="E5" s="205"/>
      <c r="G5" s="37"/>
      <c r="H5" s="37"/>
      <c r="I5" s="322" t="s">
        <v>45</v>
      </c>
      <c r="J5" s="322" t="s">
        <v>310</v>
      </c>
      <c r="K5" s="322" t="s">
        <v>271</v>
      </c>
      <c r="L5" s="322" t="s">
        <v>311</v>
      </c>
      <c r="M5" s="322" t="s">
        <v>312</v>
      </c>
      <c r="N5" s="322" t="s">
        <v>313</v>
      </c>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row>
    <row r="6" spans="2:40" s="206" customFormat="1" ht="31.8" customHeight="1" x14ac:dyDescent="0.25">
      <c r="B6" s="297" t="s">
        <v>45</v>
      </c>
      <c r="C6" s="297"/>
      <c r="D6" s="297"/>
      <c r="E6" s="209"/>
      <c r="F6" s="350" t="s">
        <v>314</v>
      </c>
      <c r="G6" s="350"/>
      <c r="H6" s="257" t="s">
        <v>4</v>
      </c>
      <c r="I6" s="323"/>
      <c r="J6" s="323"/>
      <c r="K6" s="323"/>
      <c r="L6" s="323"/>
      <c r="M6" s="323"/>
      <c r="N6" s="323"/>
      <c r="R6" s="207"/>
      <c r="S6" s="207"/>
      <c r="T6" s="207"/>
      <c r="U6" s="207"/>
      <c r="V6" s="207"/>
      <c r="W6" s="207"/>
      <c r="X6" s="207"/>
      <c r="Y6" s="207"/>
      <c r="Z6" s="207"/>
      <c r="AA6" s="207"/>
      <c r="AB6" s="207"/>
      <c r="AC6" s="207"/>
      <c r="AD6" s="207"/>
      <c r="AE6" s="207"/>
      <c r="AF6" s="207"/>
      <c r="AG6" s="207"/>
      <c r="AH6" s="207"/>
      <c r="AI6" s="207"/>
      <c r="AJ6" s="207"/>
      <c r="AK6" s="207"/>
      <c r="AL6" s="207"/>
      <c r="AM6" s="207"/>
      <c r="AN6" s="207"/>
    </row>
    <row r="7" spans="2:40" s="161" customFormat="1" ht="26.4" x14ac:dyDescent="0.25">
      <c r="B7" s="156" t="s">
        <v>151</v>
      </c>
      <c r="C7" s="210" t="s">
        <v>4</v>
      </c>
      <c r="D7" s="60" t="e">
        <f>'Izmaksu pieņēmumi'!D10*'Pamata pieņēmumi'!$D$19</f>
        <v>#DIV/0!</v>
      </c>
      <c r="E7" s="211">
        <f>IF('Izmaksu pieņēmumi'!E10="Jā", D7*'Pamata pieņēmumi'!$D$10,0)</f>
        <v>0</v>
      </c>
      <c r="F7" s="350" t="s">
        <v>315</v>
      </c>
      <c r="G7" s="350"/>
      <c r="H7" s="257" t="s">
        <v>4</v>
      </c>
      <c r="I7" s="323"/>
      <c r="J7" s="323"/>
      <c r="K7" s="323"/>
      <c r="L7" s="323"/>
      <c r="M7" s="323"/>
      <c r="N7" s="323"/>
    </row>
    <row r="8" spans="2:40" s="161" customFormat="1" ht="26.4" x14ac:dyDescent="0.25">
      <c r="B8" s="156" t="s">
        <v>144</v>
      </c>
      <c r="C8" s="210" t="s">
        <v>4</v>
      </c>
      <c r="D8" s="60" t="e">
        <f>'Izmaksu pieņēmumi'!D11*'Pamata pieņēmumi'!$D$19</f>
        <v>#DIV/0!</v>
      </c>
      <c r="E8" s="211">
        <f>IF('Izmaksu pieņēmumi'!E11="Jā", D8*'Pamata pieņēmumi'!$D$10,0)</f>
        <v>0</v>
      </c>
      <c r="F8" s="350" t="s">
        <v>316</v>
      </c>
      <c r="G8" s="350"/>
      <c r="H8" s="257" t="s">
        <v>4</v>
      </c>
      <c r="I8" s="323"/>
      <c r="J8" s="323"/>
      <c r="K8" s="323"/>
      <c r="L8" s="323"/>
      <c r="M8" s="323"/>
      <c r="N8" s="323"/>
    </row>
    <row r="9" spans="2:40" s="161" customFormat="1" ht="19.95" customHeight="1" x14ac:dyDescent="0.25">
      <c r="B9" s="156" t="s">
        <v>145</v>
      </c>
      <c r="C9" s="210" t="s">
        <v>4</v>
      </c>
      <c r="D9" s="60" t="e">
        <f>'Izmaksu pieņēmumi'!D12*'Pamata pieņēmumi'!$D$19</f>
        <v>#DIV/0!</v>
      </c>
      <c r="E9" s="211">
        <f>IF('Izmaksu pieņēmumi'!E12="Jā", D9*'Pamata pieņēmumi'!$D$10,0)</f>
        <v>0</v>
      </c>
      <c r="F9" s="350" t="s">
        <v>317</v>
      </c>
      <c r="G9" s="350"/>
      <c r="H9" s="257" t="s">
        <v>4</v>
      </c>
      <c r="I9" s="323"/>
      <c r="J9" s="323"/>
      <c r="K9" s="323"/>
      <c r="L9" s="323"/>
      <c r="M9" s="323"/>
      <c r="N9" s="323"/>
    </row>
    <row r="10" spans="2:40" s="161" customFormat="1" ht="19.95" customHeight="1" x14ac:dyDescent="0.25">
      <c r="B10" s="156" t="s">
        <v>152</v>
      </c>
      <c r="C10" s="210" t="s">
        <v>4</v>
      </c>
      <c r="D10" s="60" t="e">
        <f>'Izmaksu pieņēmumi'!D13*'Pamata pieņēmumi'!$D$19</f>
        <v>#DIV/0!</v>
      </c>
      <c r="E10" s="211">
        <f>IF('Izmaksu pieņēmumi'!E13="Jā", D10*'Pamata pieņēmumi'!$D$10,0)</f>
        <v>0</v>
      </c>
      <c r="F10" s="350" t="s">
        <v>318</v>
      </c>
      <c r="G10" s="350"/>
      <c r="H10" s="257" t="s">
        <v>4</v>
      </c>
      <c r="I10" s="323"/>
      <c r="J10" s="323"/>
      <c r="K10" s="323"/>
      <c r="L10" s="323"/>
      <c r="M10" s="323"/>
      <c r="N10" s="323"/>
    </row>
    <row r="11" spans="2:40" s="161" customFormat="1" ht="19.95" customHeight="1" x14ac:dyDescent="0.25">
      <c r="B11" s="156" t="s">
        <v>13</v>
      </c>
      <c r="C11" s="210" t="s">
        <v>4</v>
      </c>
      <c r="D11" s="60" t="e">
        <f>'Izmaksu pieņēmumi'!D14*'Pamata pieņēmumi'!$D$19</f>
        <v>#DIV/0!</v>
      </c>
      <c r="E11" s="211">
        <f>IF('Izmaksu pieņēmumi'!E14="Jā", D11*'Pamata pieņēmumi'!$D$10,0)</f>
        <v>0</v>
      </c>
      <c r="F11" s="350" t="s">
        <v>319</v>
      </c>
      <c r="G11" s="350"/>
      <c r="H11" s="257" t="s">
        <v>4</v>
      </c>
      <c r="I11" s="323"/>
      <c r="J11" s="323"/>
      <c r="K11" s="323"/>
      <c r="L11" s="323"/>
      <c r="M11" s="323"/>
      <c r="N11" s="323"/>
    </row>
    <row r="12" spans="2:40" s="161" customFormat="1" ht="26.4" x14ac:dyDescent="0.25">
      <c r="B12" s="156" t="s">
        <v>146</v>
      </c>
      <c r="C12" s="210" t="s">
        <v>4</v>
      </c>
      <c r="D12" s="60" t="e">
        <f>'Izmaksu pieņēmumi'!D15*'Pamata pieņēmumi'!$D$19</f>
        <v>#DIV/0!</v>
      </c>
      <c r="E12" s="211">
        <f>IF('Izmaksu pieņēmumi'!E15="Jā", D12*'Pamata pieņēmumi'!$D$10,0)</f>
        <v>0</v>
      </c>
      <c r="F12" s="350" t="s">
        <v>320</v>
      </c>
      <c r="G12" s="350"/>
      <c r="H12" s="257" t="s">
        <v>4</v>
      </c>
      <c r="I12" s="323"/>
      <c r="J12" s="323"/>
      <c r="K12" s="323"/>
      <c r="L12" s="323"/>
      <c r="M12" s="323"/>
      <c r="N12" s="323"/>
    </row>
    <row r="13" spans="2:40" s="161" customFormat="1" ht="22.95" customHeight="1" x14ac:dyDescent="0.25">
      <c r="B13" s="156" t="s">
        <v>147</v>
      </c>
      <c r="C13" s="210" t="s">
        <v>4</v>
      </c>
      <c r="D13" s="60" t="e">
        <f>'Izmaksu pieņēmumi'!D16*'Pamata pieņēmumi'!$D$19</f>
        <v>#DIV/0!</v>
      </c>
      <c r="E13" s="211">
        <f>IF('Izmaksu pieņēmumi'!E16="Jā", D13*'Pamata pieņēmumi'!$D$10,0)</f>
        <v>0</v>
      </c>
      <c r="F13" s="350" t="s">
        <v>321</v>
      </c>
      <c r="G13" s="350"/>
      <c r="H13" s="257" t="s">
        <v>4</v>
      </c>
      <c r="I13" s="323"/>
      <c r="J13" s="323"/>
      <c r="K13" s="323"/>
      <c r="L13" s="323"/>
      <c r="M13" s="323"/>
      <c r="N13" s="323"/>
    </row>
    <row r="14" spans="2:40" s="161" customFormat="1" ht="31.95" customHeight="1" x14ac:dyDescent="0.25">
      <c r="B14" s="156" t="s">
        <v>153</v>
      </c>
      <c r="C14" s="210" t="s">
        <v>4</v>
      </c>
      <c r="D14" s="60" t="e">
        <f>'Izmaksu pieņēmumi'!D17*'Pamata pieņēmumi'!$D$19</f>
        <v>#DIV/0!</v>
      </c>
      <c r="E14" s="211">
        <f>IF('Izmaksu pieņēmumi'!E17="Jā", D14*'Pamata pieņēmumi'!$D$10,0)</f>
        <v>0</v>
      </c>
      <c r="G14" s="206" t="s">
        <v>21</v>
      </c>
      <c r="H14" s="325" t="s">
        <v>4</v>
      </c>
      <c r="I14" s="326">
        <f t="shared" ref="I14:N14" si="0">SUM(I6:I13)</f>
        <v>0</v>
      </c>
      <c r="J14" s="326">
        <f t="shared" si="0"/>
        <v>0</v>
      </c>
      <c r="K14" s="326">
        <f t="shared" si="0"/>
        <v>0</v>
      </c>
      <c r="L14" s="326">
        <f t="shared" si="0"/>
        <v>0</v>
      </c>
      <c r="M14" s="326">
        <f t="shared" si="0"/>
        <v>0</v>
      </c>
      <c r="N14" s="326">
        <f t="shared" si="0"/>
        <v>0</v>
      </c>
    </row>
    <row r="15" spans="2:40" s="161" customFormat="1" ht="19.95" customHeight="1" x14ac:dyDescent="0.25">
      <c r="B15" s="156" t="s">
        <v>149</v>
      </c>
      <c r="C15" s="210" t="s">
        <v>4</v>
      </c>
      <c r="D15" s="60" t="e">
        <f>'Izmaksu pieņēmumi'!D18*'Pamata pieņēmumi'!$D$19</f>
        <v>#DIV/0!</v>
      </c>
      <c r="E15" s="211">
        <f>IF('Izmaksu pieņēmumi'!E18="Jā", D15*'Pamata pieņēmumi'!$D$10,0)</f>
        <v>0</v>
      </c>
      <c r="F15" s="324"/>
      <c r="G15" s="206"/>
    </row>
    <row r="16" spans="2:40" s="161" customFormat="1" ht="19.95" customHeight="1" thickBot="1" x14ac:dyDescent="0.3">
      <c r="B16" s="212" t="s">
        <v>148</v>
      </c>
      <c r="C16" s="213" t="s">
        <v>4</v>
      </c>
      <c r="D16" s="122" t="e">
        <f>'Izmaksu pieņēmumi'!D19*'Pamata pieņēmumi'!$D$19</f>
        <v>#DIV/0!</v>
      </c>
      <c r="E16" s="211">
        <f>IF('Izmaksu pieņēmumi'!E19="Jā", D16*'Pamata pieņēmumi'!$D$10,0)</f>
        <v>0</v>
      </c>
    </row>
    <row r="17" spans="2:40" s="54" customFormat="1" ht="19.95" customHeight="1" x14ac:dyDescent="0.25">
      <c r="B17" s="298" t="s">
        <v>46</v>
      </c>
      <c r="C17" s="299" t="s">
        <v>4</v>
      </c>
      <c r="D17" s="300" t="e">
        <f>SUM('Pamatkapitāla ieguldījumi'!D7:D16)</f>
        <v>#DIV/0!</v>
      </c>
      <c r="E17" s="216"/>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row>
    <row r="18" spans="2:40" x14ac:dyDescent="0.25">
      <c r="C18" s="218"/>
      <c r="E18" s="203"/>
      <c r="I18" s="329"/>
    </row>
    <row r="19" spans="2:40" ht="28.2" customHeight="1" x14ac:dyDescent="0.25">
      <c r="B19" s="297" t="s">
        <v>271</v>
      </c>
      <c r="C19" s="218"/>
      <c r="E19" s="203"/>
    </row>
    <row r="20" spans="2:40" s="206" customFormat="1" ht="19.95" customHeight="1" x14ac:dyDescent="0.25">
      <c r="B20" s="208" t="s">
        <v>262</v>
      </c>
      <c r="C20" s="219"/>
      <c r="D20" s="208"/>
      <c r="E20" s="220"/>
      <c r="F20" s="221"/>
      <c r="H20" s="207"/>
      <c r="I20" s="207"/>
      <c r="J20" s="207"/>
      <c r="K20" s="207"/>
      <c r="L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row>
    <row r="21" spans="2:40" s="161" customFormat="1" ht="21.6" customHeight="1" x14ac:dyDescent="0.25">
      <c r="B21" s="156" t="s">
        <v>197</v>
      </c>
      <c r="C21" s="210" t="s">
        <v>4</v>
      </c>
      <c r="D21" s="61" t="e">
        <f>'Izmaksu pieņēmumi'!D26*'Pamata pieņēmumi'!$D$19</f>
        <v>#DIV/0!</v>
      </c>
      <c r="E21" s="211">
        <f>IF('Izmaksu pieņēmumi'!E26="Jā",D21*'Pamata pieņēmumi'!$D$10,0)</f>
        <v>0</v>
      </c>
      <c r="I21" s="192"/>
    </row>
    <row r="22" spans="2:40" s="161" customFormat="1" ht="19.95" customHeight="1" x14ac:dyDescent="0.25">
      <c r="B22" s="156" t="s">
        <v>196</v>
      </c>
      <c r="C22" s="210" t="s">
        <v>4</v>
      </c>
      <c r="D22" s="61" t="e">
        <f>'Izmaksu pieņēmumi'!D27*'Pamata pieņēmumi'!$D$19</f>
        <v>#DIV/0!</v>
      </c>
      <c r="E22" s="211">
        <f>IF('Izmaksu pieņēmumi'!E27="Jā",D22*'Pamata pieņēmumi'!$D$10,0)</f>
        <v>0</v>
      </c>
    </row>
    <row r="23" spans="2:40" s="161" customFormat="1" ht="19.95" customHeight="1" x14ac:dyDescent="0.25">
      <c r="B23" s="161" t="s">
        <v>170</v>
      </c>
      <c r="C23" s="210" t="s">
        <v>4</v>
      </c>
      <c r="D23" s="60">
        <f>SUM(E21:E22)</f>
        <v>0</v>
      </c>
      <c r="E23" s="222"/>
    </row>
    <row r="24" spans="2:40" s="54" customFormat="1" ht="19.95" customHeight="1" x14ac:dyDescent="0.25">
      <c r="B24" s="298" t="s">
        <v>234</v>
      </c>
      <c r="C24" s="299" t="s">
        <v>4</v>
      </c>
      <c r="D24" s="300" t="e">
        <f>SUM(D21:D23)</f>
        <v>#DIV/0!</v>
      </c>
      <c r="E24" s="216"/>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row>
    <row r="25" spans="2:40" s="54" customFormat="1" ht="19.95" customHeight="1" x14ac:dyDescent="0.25">
      <c r="B25" s="161"/>
      <c r="C25" s="161"/>
      <c r="D25" s="161"/>
      <c r="E25" s="216"/>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row>
    <row r="26" spans="2:40" s="54" customFormat="1" ht="19.95" customHeight="1" x14ac:dyDescent="0.25">
      <c r="B26" s="208" t="s">
        <v>272</v>
      </c>
      <c r="C26" s="219"/>
      <c r="D26" s="208"/>
      <c r="E26" s="216"/>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row>
    <row r="27" spans="2:40" s="54" customFormat="1" ht="19.95" customHeight="1" x14ac:dyDescent="0.25">
      <c r="B27" s="298" t="s">
        <v>171</v>
      </c>
      <c r="C27" s="299" t="s">
        <v>4</v>
      </c>
      <c r="D27" s="300">
        <f>SUM(E7:E16)</f>
        <v>0</v>
      </c>
      <c r="E27" s="216"/>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row>
    <row r="28" spans="2:40" s="161" customFormat="1" ht="19.95" customHeight="1" x14ac:dyDescent="0.25">
      <c r="C28" s="223"/>
      <c r="D28" s="53"/>
      <c r="E28" s="53"/>
      <c r="F28" s="53"/>
      <c r="G28" s="53"/>
    </row>
    <row r="29" spans="2:40" s="161" customFormat="1" ht="19.95" customHeight="1" x14ac:dyDescent="0.25">
      <c r="B29" s="208" t="s">
        <v>263</v>
      </c>
      <c r="C29" s="219"/>
      <c r="D29" s="208"/>
      <c r="F29" s="53"/>
      <c r="G29" s="53"/>
    </row>
    <row r="30" spans="2:40" s="161" customFormat="1" ht="19.95" customHeight="1" x14ac:dyDescent="0.25">
      <c r="B30" s="156" t="s">
        <v>257</v>
      </c>
      <c r="C30" s="210" t="s">
        <v>4</v>
      </c>
      <c r="D30" s="186">
        <f>'Izmaksu pieņēmumi'!D35</f>
        <v>0</v>
      </c>
      <c r="E30" s="211">
        <f>IF('Izmaksu pieņēmumi'!E35="Jā",D30*'Pamata pieņēmumi'!$D$10,0)</f>
        <v>0</v>
      </c>
      <c r="F30" s="53"/>
      <c r="G30" s="53"/>
    </row>
    <row r="31" spans="2:40" s="161" customFormat="1" ht="19.95" customHeight="1" thickBot="1" x14ac:dyDescent="0.3">
      <c r="B31" s="212" t="s">
        <v>256</v>
      </c>
      <c r="C31" s="213" t="s">
        <v>4</v>
      </c>
      <c r="D31" s="122">
        <f>E30</f>
        <v>0</v>
      </c>
      <c r="F31" s="53"/>
      <c r="G31" s="53"/>
    </row>
    <row r="32" spans="2:40" s="161" customFormat="1" ht="19.95" customHeight="1" x14ac:dyDescent="0.25">
      <c r="B32" s="298" t="s">
        <v>259</v>
      </c>
      <c r="C32" s="299" t="s">
        <v>4</v>
      </c>
      <c r="D32" s="300">
        <f>SUM(D30:D31)</f>
        <v>0</v>
      </c>
      <c r="E32" s="53"/>
      <c r="F32" s="53"/>
      <c r="G32" s="53"/>
    </row>
    <row r="33" spans="2:40" s="161" customFormat="1" ht="19.95" customHeight="1" x14ac:dyDescent="0.25">
      <c r="C33" s="223"/>
      <c r="D33" s="53"/>
      <c r="E33" s="53"/>
      <c r="F33" s="53"/>
      <c r="G33" s="53"/>
    </row>
    <row r="34" spans="2:40" s="206" customFormat="1" ht="19.95" customHeight="1" x14ac:dyDescent="0.25">
      <c r="B34" s="152" t="s">
        <v>16</v>
      </c>
      <c r="C34" s="204" t="s">
        <v>59</v>
      </c>
      <c r="D34" s="152"/>
      <c r="E34" s="152"/>
      <c r="F34" s="152"/>
      <c r="G34" s="152"/>
      <c r="H34" s="152"/>
      <c r="I34" s="152"/>
      <c r="J34" s="152"/>
      <c r="K34" s="152"/>
      <c r="L34" s="152"/>
      <c r="M34" s="152"/>
      <c r="N34" s="152"/>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row>
    <row r="35" spans="2:40" s="161" customFormat="1" ht="19.95" customHeight="1" x14ac:dyDescent="0.25">
      <c r="B35" s="161" t="s">
        <v>85</v>
      </c>
      <c r="C35" s="224" t="s">
        <v>9</v>
      </c>
      <c r="D35" s="33"/>
      <c r="E35" s="33"/>
      <c r="F35" s="34">
        <v>1</v>
      </c>
      <c r="G35" s="34">
        <v>2</v>
      </c>
      <c r="H35" s="34">
        <v>3</v>
      </c>
      <c r="I35" s="34">
        <v>4</v>
      </c>
      <c r="J35" s="34">
        <v>5</v>
      </c>
      <c r="K35" s="34">
        <v>6</v>
      </c>
      <c r="L35" s="34">
        <v>7</v>
      </c>
      <c r="M35" s="34">
        <v>8</v>
      </c>
      <c r="N35" s="34"/>
    </row>
    <row r="36" spans="2:40" s="161" customFormat="1" ht="19.95" customHeight="1" x14ac:dyDescent="0.25">
      <c r="B36" s="161" t="s">
        <v>16</v>
      </c>
      <c r="C36" s="224" t="s">
        <v>2</v>
      </c>
      <c r="D36" s="33"/>
      <c r="E36" s="33"/>
      <c r="F36" s="35">
        <f>Finansējums!J7</f>
        <v>0</v>
      </c>
      <c r="G36" s="35">
        <f>Finansējums!K7</f>
        <v>0</v>
      </c>
      <c r="H36" s="35">
        <f>Finansējums!L7</f>
        <v>0</v>
      </c>
      <c r="I36" s="35">
        <f>Finansējums!M7</f>
        <v>0</v>
      </c>
      <c r="J36" s="35">
        <f>Finansējums!N7</f>
        <v>0</v>
      </c>
      <c r="K36" s="35">
        <f>Finansējums!O7</f>
        <v>0</v>
      </c>
      <c r="L36" s="35">
        <f>Finansējums!P7</f>
        <v>0</v>
      </c>
      <c r="M36" s="35">
        <f>Finansējums!Q7</f>
        <v>0</v>
      </c>
      <c r="N36" s="35"/>
      <c r="O36" s="35"/>
      <c r="P36" s="35"/>
      <c r="Q36" s="35"/>
    </row>
    <row r="37" spans="2:40" s="53" customFormat="1" ht="19.95" customHeight="1" x14ac:dyDescent="0.25">
      <c r="B37" s="167" t="s">
        <v>47</v>
      </c>
      <c r="C37" s="225" t="s">
        <v>4</v>
      </c>
      <c r="D37" s="226" t="s">
        <v>21</v>
      </c>
      <c r="E37" s="36" t="e">
        <f t="shared" ref="E37:E43" si="1">SUM(F37:M37)</f>
        <v>#DIV/0!</v>
      </c>
      <c r="F37" s="310" t="e">
        <f>IF('Izmaksu pieņēmumi'!$D$46="Jā",SUM('Pamatkapitāla ieguldījumi'!I6:N6),F36*($D$17+$D$24+$D$32+$D$27))</f>
        <v>#DIV/0!</v>
      </c>
      <c r="G37" s="310" t="e">
        <f>IF('Izmaksu pieņēmumi'!$D$46="Jā",SUM('Pamatkapitāla ieguldījumi'!I7:N7),G36*($D$17+$D$24+$D$32+$D$27))</f>
        <v>#DIV/0!</v>
      </c>
      <c r="H37" s="310" t="e">
        <f>IF('Izmaksu pieņēmumi'!$D$46="Jā",SUM('Pamatkapitāla ieguldījumi'!I8:N8),H36*($D$17+$D$24+$D$32+$D$27))</f>
        <v>#DIV/0!</v>
      </c>
      <c r="I37" s="310" t="e">
        <f>IF('Izmaksu pieņēmumi'!$D$46="Jā",SUM('Pamatkapitāla ieguldījumi'!I9:N9),I36*($D$17+$D$24+$D$32+$D$27))</f>
        <v>#DIV/0!</v>
      </c>
      <c r="J37" s="310" t="e">
        <f>IF('Izmaksu pieņēmumi'!$D$46="Jā",SUM('Pamatkapitāla ieguldījumi'!I10:N10),J36*($D$17+$D$24+$D$32+$D$27))</f>
        <v>#DIV/0!</v>
      </c>
      <c r="K37" s="310" t="e">
        <f>IF('Izmaksu pieņēmumi'!$D$46="Jā",SUM('Pamatkapitāla ieguldījumi'!I11:N11),K36*($D$17+$D$24+$D$32+$D$27))</f>
        <v>#DIV/0!</v>
      </c>
      <c r="L37" s="310" t="e">
        <f>IF('Izmaksu pieņēmumi'!$D$46="Jā",SUM('Pamatkapitāla ieguldījumi'!I12:N12),L36*($D$17+$D$24+$D$32+$D$27))</f>
        <v>#DIV/0!</v>
      </c>
      <c r="M37" s="310" t="e">
        <f>IF('Izmaksu pieņēmumi'!$D$46="Jā",SUM('Pamatkapitāla ieguldījumi'!I13:N13),M36*($D$17+$D$24+$D$32+$D$27))</f>
        <v>#DIV/0!</v>
      </c>
      <c r="N37" s="310"/>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row>
    <row r="38" spans="2:40" s="53" customFormat="1" ht="19.95" customHeight="1" x14ac:dyDescent="0.25">
      <c r="B38" s="167" t="s">
        <v>60</v>
      </c>
      <c r="C38" s="225" t="s">
        <v>4</v>
      </c>
      <c r="D38" s="226" t="s">
        <v>21</v>
      </c>
      <c r="E38" s="36" t="e">
        <f t="shared" si="1"/>
        <v>#DIV/0!</v>
      </c>
      <c r="F38" s="310" t="e">
        <f>IF('Izmaksu pieņēmumi'!$D$46="Jā",(I6+K6+M6),F37-(F36*($D$27+$D$23+$D$31)))</f>
        <v>#DIV/0!</v>
      </c>
      <c r="G38" s="310" t="e">
        <f>IF('Izmaksu pieņēmumi'!$D$46="Jā",(I7+K7+M7),G37-(G36*($D$27+$D$23+$D$31)))</f>
        <v>#DIV/0!</v>
      </c>
      <c r="H38" s="310" t="e">
        <f>IF('Izmaksu pieņēmumi'!$D$46="Jā",(I8+K8+M8),H37-(H36*($D$27+$D$23+$D$31)))</f>
        <v>#DIV/0!</v>
      </c>
      <c r="I38" s="310" t="e">
        <f>IF('Izmaksu pieņēmumi'!$D$46="Jā",(I9+K9+M9),I37-(I36*($D$27+$D$23+$D$31)))</f>
        <v>#DIV/0!</v>
      </c>
      <c r="J38" s="310" t="e">
        <f>IF('Izmaksu pieņēmumi'!$D$46="Jā",(I10+K10+M10),J37-(J36*($D$27+$D$23+$D$31)))</f>
        <v>#DIV/0!</v>
      </c>
      <c r="K38" s="310" t="e">
        <f>IF('Izmaksu pieņēmumi'!$D$46="Jā",(I11+K11+M11),K37-(K36*($D$27+$D$23+$D$31)))</f>
        <v>#DIV/0!</v>
      </c>
      <c r="L38" s="310" t="e">
        <f>IF('Izmaksu pieņēmumi'!$D$46="Jā",(I12+K12+M12),L37-(L36*($D$27+$D$23+$D$31)))</f>
        <v>#DIV/0!</v>
      </c>
      <c r="M38" s="310" t="e">
        <f>IF('Izmaksu pieņēmumi'!$D$46="Jā",(I13+K13+M13),M37-(M36*($D$27+$D$23+$D$31)))</f>
        <v>#DIV/0!</v>
      </c>
      <c r="N38" s="310"/>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row>
    <row r="39" spans="2:40" s="53" customFormat="1" ht="19.95" customHeight="1" x14ac:dyDescent="0.25">
      <c r="B39" s="167" t="s">
        <v>76</v>
      </c>
      <c r="C39" s="225" t="s">
        <v>4</v>
      </c>
      <c r="D39" s="226" t="s">
        <v>21</v>
      </c>
      <c r="E39" s="36" t="e">
        <f t="shared" si="1"/>
        <v>#DIV/0!</v>
      </c>
      <c r="F39" s="36" t="e">
        <f>IF('Izmaksu pieņēmumi'!$D$46="Jā",I6,F36*$D$17)</f>
        <v>#DIV/0!</v>
      </c>
      <c r="G39" s="36" t="e">
        <f>IF('Izmaksu pieņēmumi'!$D$46="Jā",I7,G36*$D$17)</f>
        <v>#DIV/0!</v>
      </c>
      <c r="H39" s="36" t="e">
        <f>IF('Izmaksu pieņēmumi'!$D$46="Jā",I8,H36*$D$17)</f>
        <v>#DIV/0!</v>
      </c>
      <c r="I39" s="36" t="e">
        <f>IF('Izmaksu pieņēmumi'!$D$46="Jā",I9,I36*$D$17)</f>
        <v>#DIV/0!</v>
      </c>
      <c r="J39" s="36" t="e">
        <f>IF('Izmaksu pieņēmumi'!$D$46="Jā",I10,J36*$D$17)</f>
        <v>#DIV/0!</v>
      </c>
      <c r="K39" s="36" t="e">
        <f>IF('Izmaksu pieņēmumi'!$D$46="Jā",I11,K36*$D$17)</f>
        <v>#DIV/0!</v>
      </c>
      <c r="L39" s="36" t="e">
        <f>IF('Izmaksu pieņēmumi'!$D$46="Jā",I12,L36*$D$17)</f>
        <v>#DIV/0!</v>
      </c>
      <c r="M39" s="36" t="e">
        <f>IF('Izmaksu pieņēmumi'!$D$46="Jā",I13,M36*$D$17)</f>
        <v>#DIV/0!</v>
      </c>
      <c r="N39" s="36"/>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row>
    <row r="40" spans="2:40" s="53" customFormat="1" ht="19.95" customHeight="1" x14ac:dyDescent="0.25">
      <c r="B40" s="167" t="s">
        <v>48</v>
      </c>
      <c r="C40" s="225" t="s">
        <v>4</v>
      </c>
      <c r="D40" s="226" t="s">
        <v>21</v>
      </c>
      <c r="E40" s="36" t="e">
        <f t="shared" si="1"/>
        <v>#DIV/0!</v>
      </c>
      <c r="F40" s="36" t="e">
        <f>IF('Izmaksu pieņēmumi'!$D$46="Jā",SUM(K6:L6),($D$24)*F36)</f>
        <v>#DIV/0!</v>
      </c>
      <c r="G40" s="36" t="e">
        <f>IF('Izmaksu pieņēmumi'!$D$46="Jā",SUM(K7:L7),($D$24)*G36)</f>
        <v>#DIV/0!</v>
      </c>
      <c r="H40" s="36" t="e">
        <f>IF('Izmaksu pieņēmumi'!$D$46="Jā",SUM(K8:L8),($D$24)*H36)</f>
        <v>#DIV/0!</v>
      </c>
      <c r="I40" s="36" t="e">
        <f>IF('Izmaksu pieņēmumi'!$D$46="Jā",SUM(K9:L9),($D$24)*I36)</f>
        <v>#DIV/0!</v>
      </c>
      <c r="J40" s="36" t="e">
        <f>IF('Izmaksu pieņēmumi'!$D$46="Jā",SUM(K10:L10),($D$24)*J36)</f>
        <v>#DIV/0!</v>
      </c>
      <c r="K40" s="36" t="e">
        <f>IF('Izmaksu pieņēmumi'!$D$46="Jā",SUM(K11:L11),($D$24)*K36)</f>
        <v>#DIV/0!</v>
      </c>
      <c r="L40" s="36" t="e">
        <f>IF('Izmaksu pieņēmumi'!$D$46="Jā",SUM(K12:L12),($D$24)*L36)</f>
        <v>#DIV/0!</v>
      </c>
      <c r="M40" s="36" t="e">
        <f>IF('Izmaksu pieņēmumi'!$D$46="Jā",SUM(K13:L13),($D$24)*M36)</f>
        <v>#DIV/0!</v>
      </c>
      <c r="N40" s="36"/>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row>
    <row r="41" spans="2:40" s="53" customFormat="1" ht="19.95" customHeight="1" x14ac:dyDescent="0.25">
      <c r="B41" s="167" t="s">
        <v>288</v>
      </c>
      <c r="C41" s="225" t="s">
        <v>4</v>
      </c>
      <c r="D41" s="226" t="s">
        <v>21</v>
      </c>
      <c r="E41" s="36">
        <f t="shared" si="1"/>
        <v>0</v>
      </c>
      <c r="F41" s="36">
        <f>IF('Izmaksu pieņēmumi'!$D$46="Jā",J6,F36*$D$27)</f>
        <v>0</v>
      </c>
      <c r="G41" s="36">
        <f>IF('Izmaksu pieņēmumi'!$D$46="Jā",J7,G36*$D$27)</f>
        <v>0</v>
      </c>
      <c r="H41" s="36">
        <f>IF('Izmaksu pieņēmumi'!$D$46="Jā",J8,H36*$D$27)</f>
        <v>0</v>
      </c>
      <c r="I41" s="36">
        <f>IF('Izmaksu pieņēmumi'!$D$46="Jā",J9,I36*$D$27)</f>
        <v>0</v>
      </c>
      <c r="J41" s="36">
        <f>IF('Izmaksu pieņēmumi'!$D$46="Jā",J10,J36*$D$27)</f>
        <v>0</v>
      </c>
      <c r="K41" s="36">
        <f>IF('Izmaksu pieņēmumi'!$D$46="Jā",J11,K36*$D$27)</f>
        <v>0</v>
      </c>
      <c r="L41" s="36">
        <f>IF('Izmaksu pieņēmumi'!$D$46="Jā",J12,L36*$D$27)</f>
        <v>0</v>
      </c>
      <c r="M41" s="36">
        <f>IF('Izmaksu pieņēmumi'!$D$46="Jā",J13,M36*$D$27)</f>
        <v>0</v>
      </c>
      <c r="N41" s="36"/>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row>
    <row r="42" spans="2:40" s="53" customFormat="1" ht="19.95" customHeight="1" x14ac:dyDescent="0.25">
      <c r="B42" s="167" t="s">
        <v>261</v>
      </c>
      <c r="C42" s="225" t="s">
        <v>4</v>
      </c>
      <c r="D42" s="226" t="s">
        <v>21</v>
      </c>
      <c r="E42" s="36">
        <f>SUM(F42:M42)</f>
        <v>0</v>
      </c>
      <c r="F42" s="36">
        <f>IF('Izmaksu pieņēmumi'!$D$46="Jā",SUM(M6:N6),$D$32*F36)</f>
        <v>0</v>
      </c>
      <c r="G42" s="36">
        <f>IF('Izmaksu pieņēmumi'!$D$46="Jā",SUM(M7:N7),$D$32*G36)</f>
        <v>0</v>
      </c>
      <c r="H42" s="36">
        <f>IF('Izmaksu pieņēmumi'!$D$46="Jā",SUM(M8:N8),$D$32*H36)</f>
        <v>0</v>
      </c>
      <c r="I42" s="36">
        <f>IF('Izmaksu pieņēmumi'!$D$46="Jā",SUM(M9:N9),$D$32*I36)</f>
        <v>0</v>
      </c>
      <c r="J42" s="36">
        <f>IF('Izmaksu pieņēmumi'!$D$46="Jā",SUM(M10:N10),$D$32*J36)</f>
        <v>0</v>
      </c>
      <c r="K42" s="36">
        <f>IF('Izmaksu pieņēmumi'!$D$46="Jā",SUM(M11:N11),$D$32*K36)</f>
        <v>0</v>
      </c>
      <c r="L42" s="36">
        <f>IF('Izmaksu pieņēmumi'!$D$46="Jā",SUM(M12:N12),$D$32*L36)</f>
        <v>0</v>
      </c>
      <c r="M42" s="36">
        <f>IF('Izmaksu pieņēmumi'!$D$46="Jā",SUM(M13:N13),$D$32*M36)</f>
        <v>0</v>
      </c>
      <c r="N42" s="36"/>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row>
    <row r="43" spans="2:40" s="53" customFormat="1" ht="19.95" customHeight="1" x14ac:dyDescent="0.25">
      <c r="B43" s="167" t="s">
        <v>237</v>
      </c>
      <c r="C43" s="225" t="s">
        <v>4</v>
      </c>
      <c r="D43" s="226" t="s">
        <v>21</v>
      </c>
      <c r="E43" s="36">
        <f t="shared" si="1"/>
        <v>0</v>
      </c>
      <c r="F43" s="36">
        <f>'Pamata pieņēmumi'!$D$16*'Pamata pieņēmumi'!$D$14*'Pamatkapitāla ieguldījumi'!F36</f>
        <v>0</v>
      </c>
      <c r="G43" s="36">
        <f>'Pamata pieņēmumi'!$D$16*'Pamata pieņēmumi'!$D$14*'Pamatkapitāla ieguldījumi'!G36</f>
        <v>0</v>
      </c>
      <c r="H43" s="36">
        <f>'Pamata pieņēmumi'!$D$16*'Pamata pieņēmumi'!$D$14*'Pamatkapitāla ieguldījumi'!H36</f>
        <v>0</v>
      </c>
      <c r="I43" s="36">
        <f>'Pamata pieņēmumi'!$D$16*'Pamata pieņēmumi'!$D$14*'Pamatkapitāla ieguldījumi'!I36</f>
        <v>0</v>
      </c>
      <c r="J43" s="36">
        <f>'Pamata pieņēmumi'!$D$16*'Pamata pieņēmumi'!$D$14*'Pamatkapitāla ieguldījumi'!J36</f>
        <v>0</v>
      </c>
      <c r="K43" s="36">
        <f>'Pamata pieņēmumi'!$D$16*'Pamata pieņēmumi'!$D$14*'Pamatkapitāla ieguldījumi'!K36</f>
        <v>0</v>
      </c>
      <c r="L43" s="36">
        <f>'Pamata pieņēmumi'!$D$16*'Pamata pieņēmumi'!$D$14*'Pamatkapitāla ieguldījumi'!L36</f>
        <v>0</v>
      </c>
      <c r="M43" s="36">
        <f>'Pamata pieņēmumi'!$D$16*'Pamata pieņēmumi'!$D$14*'Pamatkapitāla ieguldījumi'!M36</f>
        <v>0</v>
      </c>
      <c r="N43" s="36"/>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row>
    <row r="44" spans="2:40" x14ac:dyDescent="0.25"/>
    <row r="45" spans="2:40" x14ac:dyDescent="0.25"/>
    <row r="46" spans="2:40" x14ac:dyDescent="0.25">
      <c r="F46" s="193"/>
    </row>
    <row r="47" spans="2:40" x14ac:dyDescent="0.25"/>
    <row r="48" spans="2:40"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sheetData>
  <sheetProtection algorithmName="SHA-1" hashValue="vXSCT2BqInX7yCU7Sp8TV+IlBPQ=" saltValue="foep2fFl9To+QJeHgTJknQ==" spinCount="100000" sheet="1" objects="1" scenarios="1"/>
  <mergeCells count="8">
    <mergeCell ref="F12:G12"/>
    <mergeCell ref="F13:G13"/>
    <mergeCell ref="F6:G6"/>
    <mergeCell ref="F7:G7"/>
    <mergeCell ref="F8:G8"/>
    <mergeCell ref="F9:G9"/>
    <mergeCell ref="F10:G10"/>
    <mergeCell ref="F11:G11"/>
  </mergeCells>
  <conditionalFormatting sqref="F6:F13 F15">
    <cfRule type="expression" dxfId="24" priority="29">
      <formula>$D$43="Nē"</formula>
    </cfRule>
  </conditionalFormatting>
  <conditionalFormatting sqref="J14">
    <cfRule type="expression" dxfId="20" priority="15">
      <formula>$J$14&gt;$D$27+1</formula>
    </cfRule>
    <cfRule type="expression" dxfId="19" priority="16">
      <formula>$J$14&lt;$D$27-1</formula>
    </cfRule>
  </conditionalFormatting>
  <conditionalFormatting sqref="K14">
    <cfRule type="expression" dxfId="18" priority="7">
      <formula>$K$14&lt;SUM($D$21:$D$22)-1</formula>
    </cfRule>
    <cfRule type="expression" dxfId="17" priority="8">
      <formula>$K$14&gt;SUM($D$21:$D$22)+1</formula>
    </cfRule>
  </conditionalFormatting>
  <conditionalFormatting sqref="L14">
    <cfRule type="expression" dxfId="16" priority="13">
      <formula>$L$14&gt;$D$23+1</formula>
    </cfRule>
    <cfRule type="expression" dxfId="15" priority="14">
      <formula>$L$14&lt;$D$23-1</formula>
    </cfRule>
  </conditionalFormatting>
  <conditionalFormatting sqref="M14">
    <cfRule type="expression" dxfId="14" priority="11">
      <formula>$M$14&lt;$D$30-1</formula>
    </cfRule>
    <cfRule type="expression" dxfId="13" priority="12">
      <formula>$M$14&gt;$D$30+1</formula>
    </cfRule>
  </conditionalFormatting>
  <conditionalFormatting sqref="N14">
    <cfRule type="expression" dxfId="12" priority="2">
      <formula>$N$14&gt;$D$31+1</formula>
    </cfRule>
    <cfRule type="expression" dxfId="11" priority="3">
      <formula>$N$14&lt;$D$31-1</formula>
    </cfRule>
  </conditionalFormatting>
  <pageMargins left="0.7" right="0.7" top="0.75" bottom="0.75" header="0.3" footer="0.3"/>
  <pageSetup paperSize="9" orientation="portrait" r:id="rId1"/>
  <ignoredErrors>
    <ignoredError sqref="D16" unlockedFormula="1"/>
  </ignoredErrors>
  <extLst>
    <ext xmlns:x14="http://schemas.microsoft.com/office/spreadsheetml/2009/9/main" uri="{78C0D931-6437-407d-A8EE-F0AAD7539E65}">
      <x14:conditionalFormattings>
        <x14:conditionalFormatting xmlns:xm="http://schemas.microsoft.com/office/excel/2006/main">
          <x14:cfRule type="expression" priority="4" id="{89CCF71E-8CD2-4314-B127-D4DCAD982C78}">
            <xm:f>'Izmaksu pieņēmumi'!$D$46="Nē"</xm:f>
            <x14:dxf>
              <fill>
                <patternFill patternType="lightUp"/>
              </fill>
            </x14:dxf>
          </x14:cfRule>
          <xm:sqref>F5:N14</xm:sqref>
        </x14:conditionalFormatting>
        <x14:conditionalFormatting xmlns:xm="http://schemas.microsoft.com/office/excel/2006/main">
          <x14:cfRule type="expression" priority="5" id="{D7C770C6-9AB3-41D4-A32D-E00F6A5DEB9E}">
            <xm:f>$I$14&lt;'Izmaksu pieņēmumi'!$D$20-1</xm:f>
            <x14:dxf>
              <fill>
                <patternFill>
                  <bgColor theme="9" tint="0.59996337778862885"/>
                </patternFill>
              </fill>
            </x14:dxf>
          </x14:cfRule>
          <x14:cfRule type="expression" priority="6" id="{79AC2B04-3CF4-4A0F-9887-F04696DFBB79}">
            <xm:f>$I$14&gt;'Izmaksu pieņēmumi'!$D$20+1</xm:f>
            <x14:dxf>
              <fill>
                <patternFill>
                  <bgColor theme="9" tint="0.59996337778862885"/>
                </patternFill>
              </fill>
            </x14:dxf>
          </x14:cfRule>
          <xm:sqref>I14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HD93"/>
  <sheetViews>
    <sheetView showGridLines="0" zoomScaleNormal="100" workbookViewId="0">
      <pane ySplit="5" topLeftCell="A31" activePane="bottomLeft" state="frozen"/>
      <selection activeCell="D16" sqref="D16"/>
      <selection pane="bottomLeft" activeCell="K45" sqref="K45"/>
    </sheetView>
  </sheetViews>
  <sheetFormatPr defaultColWidth="0" defaultRowHeight="13.2" zeroHeight="1" x14ac:dyDescent="0.25"/>
  <cols>
    <col min="1" max="1" width="2.59765625" style="37" customWidth="1"/>
    <col min="2" max="2" width="51" style="147" customWidth="1"/>
    <col min="3" max="4" width="8.69921875" style="41" customWidth="1"/>
    <col min="5" max="5" width="19.5" style="41" customWidth="1"/>
    <col min="6" max="7" width="10.59765625" style="41" customWidth="1"/>
    <col min="8" max="8" width="7.796875" style="41" customWidth="1"/>
    <col min="9" max="12" width="10.59765625" style="41" customWidth="1"/>
    <col min="13" max="13" width="9.69921875" style="41" bestFit="1" customWidth="1"/>
    <col min="14" max="14" width="11.5" style="41" customWidth="1"/>
    <col min="15" max="23" width="10.59765625" style="41" customWidth="1"/>
    <col min="24" max="25" width="10.59765625" style="37" customWidth="1"/>
    <col min="26" max="26" width="11.19921875" style="37" bestFit="1" customWidth="1"/>
    <col min="27" max="41" width="10.59765625" style="37" customWidth="1"/>
    <col min="42" max="44" width="10.19921875" style="37" customWidth="1"/>
    <col min="45" max="48" width="8.69921875" style="37" customWidth="1"/>
    <col min="49" max="212" width="0" style="37" hidden="1" customWidth="1"/>
    <col min="213" max="16384" width="8.69921875" style="37" hidden="1"/>
  </cols>
  <sheetData>
    <row r="1" spans="1:47" ht="13.95" customHeight="1" x14ac:dyDescent="0.25"/>
    <row r="2" spans="1:47" ht="12" customHeight="1" x14ac:dyDescent="0.25">
      <c r="B2" s="163"/>
      <c r="C2" s="37"/>
      <c r="D2" s="37"/>
      <c r="E2" s="37"/>
      <c r="F2" s="37"/>
      <c r="G2" s="37"/>
      <c r="H2" s="37"/>
      <c r="I2" s="37"/>
      <c r="J2" s="37"/>
      <c r="K2" s="37"/>
      <c r="L2" s="37"/>
      <c r="M2" s="37"/>
      <c r="N2" s="37"/>
      <c r="O2" s="37"/>
      <c r="P2" s="37"/>
      <c r="Q2" s="37"/>
      <c r="R2" s="37"/>
      <c r="S2" s="37"/>
      <c r="T2" s="37"/>
      <c r="U2" s="37"/>
      <c r="V2" s="37"/>
      <c r="W2" s="37"/>
    </row>
    <row r="3" spans="1:47" ht="19.95" customHeight="1" x14ac:dyDescent="0.3">
      <c r="B3" s="181" t="s">
        <v>211</v>
      </c>
      <c r="C3" s="37"/>
      <c r="D3" s="37"/>
      <c r="E3" s="193"/>
      <c r="F3" s="37"/>
      <c r="G3" s="37"/>
      <c r="H3" s="37"/>
      <c r="I3" s="37"/>
      <c r="J3" s="37"/>
      <c r="K3" s="37"/>
      <c r="L3" s="37"/>
      <c r="M3" s="37"/>
      <c r="N3" s="37"/>
      <c r="O3" s="37"/>
      <c r="P3" s="37"/>
      <c r="Q3" s="37"/>
      <c r="R3" s="37"/>
      <c r="S3" s="37"/>
      <c r="T3" s="37"/>
      <c r="U3" s="37"/>
      <c r="V3" s="37"/>
      <c r="W3" s="37"/>
    </row>
    <row r="4" spans="1:47" ht="19.95" customHeight="1" x14ac:dyDescent="0.25">
      <c r="J4" s="351" t="s">
        <v>87</v>
      </c>
      <c r="K4" s="351"/>
      <c r="L4" s="351"/>
      <c r="M4" s="351"/>
      <c r="N4" s="351"/>
      <c r="O4" s="351"/>
      <c r="P4" s="351"/>
      <c r="Q4" s="351"/>
    </row>
    <row r="5" spans="1:47" s="186" customFormat="1" ht="19.95" customHeight="1" x14ac:dyDescent="0.3">
      <c r="A5" s="206"/>
      <c r="B5" s="227"/>
      <c r="C5" s="227"/>
      <c r="D5" s="227"/>
      <c r="E5" s="227"/>
      <c r="F5" s="227"/>
      <c r="G5" s="227"/>
      <c r="H5" s="227"/>
      <c r="I5" s="227"/>
      <c r="J5" s="227">
        <v>1</v>
      </c>
      <c r="K5" s="227">
        <v>2</v>
      </c>
      <c r="L5" s="227">
        <v>3</v>
      </c>
      <c r="M5" s="227">
        <v>4</v>
      </c>
      <c r="N5" s="227">
        <v>5</v>
      </c>
      <c r="O5" s="227">
        <v>6</v>
      </c>
      <c r="P5" s="227">
        <v>7</v>
      </c>
      <c r="Q5" s="227">
        <v>8</v>
      </c>
      <c r="R5" s="227">
        <v>9</v>
      </c>
      <c r="S5" s="227">
        <v>10</v>
      </c>
      <c r="T5" s="227">
        <v>11</v>
      </c>
      <c r="U5" s="227">
        <v>12</v>
      </c>
      <c r="V5" s="227">
        <v>13</v>
      </c>
      <c r="W5" s="227">
        <v>14</v>
      </c>
      <c r="X5" s="227">
        <v>15</v>
      </c>
      <c r="Y5" s="227">
        <v>16</v>
      </c>
      <c r="Z5" s="227">
        <v>17</v>
      </c>
      <c r="AA5" s="227">
        <v>18</v>
      </c>
      <c r="AB5" s="227">
        <v>19</v>
      </c>
      <c r="AC5" s="227">
        <v>20</v>
      </c>
      <c r="AD5" s="227">
        <v>21</v>
      </c>
      <c r="AE5" s="227">
        <v>22</v>
      </c>
      <c r="AF5" s="227">
        <v>23</v>
      </c>
      <c r="AG5" s="227">
        <v>24</v>
      </c>
      <c r="AH5" s="227">
        <v>25</v>
      </c>
      <c r="AI5" s="227">
        <v>26</v>
      </c>
      <c r="AJ5" s="227">
        <v>27</v>
      </c>
      <c r="AK5" s="227">
        <v>28</v>
      </c>
      <c r="AL5" s="227">
        <v>29</v>
      </c>
      <c r="AM5" s="227">
        <v>30</v>
      </c>
      <c r="AN5" s="227">
        <v>31</v>
      </c>
      <c r="AO5" s="227">
        <v>32</v>
      </c>
      <c r="AP5" s="227">
        <v>33</v>
      </c>
      <c r="AQ5" s="227">
        <v>34</v>
      </c>
      <c r="AR5" s="227">
        <v>35</v>
      </c>
      <c r="AS5" s="227">
        <v>36</v>
      </c>
      <c r="AT5" s="227">
        <v>37</v>
      </c>
      <c r="AU5" s="227">
        <v>38</v>
      </c>
    </row>
    <row r="6" spans="1:47" ht="19.95" customHeight="1" x14ac:dyDescent="0.25">
      <c r="A6" s="161"/>
      <c r="B6" s="228" t="s">
        <v>15</v>
      </c>
      <c r="C6" s="229"/>
      <c r="D6" s="229"/>
      <c r="E6" s="230"/>
      <c r="F6" s="230"/>
      <c r="G6" s="230"/>
      <c r="H6" s="229"/>
      <c r="I6" s="229"/>
      <c r="J6" s="230"/>
      <c r="K6" s="230"/>
      <c r="L6" s="230"/>
      <c r="M6" s="230"/>
      <c r="N6" s="230"/>
      <c r="O6" s="230"/>
      <c r="P6" s="230"/>
      <c r="Q6" s="230"/>
      <c r="R6" s="230"/>
      <c r="S6" s="230"/>
      <c r="T6" s="230"/>
      <c r="U6" s="230"/>
      <c r="V6" s="230"/>
      <c r="W6" s="230"/>
      <c r="X6" s="230"/>
      <c r="Y6" s="230"/>
      <c r="Z6" s="230"/>
      <c r="AA6" s="230"/>
      <c r="AB6" s="230"/>
      <c r="AC6" s="230"/>
      <c r="AD6" s="230"/>
      <c r="AE6" s="230"/>
      <c r="AF6" s="231"/>
      <c r="AG6" s="231"/>
      <c r="AH6" s="231"/>
      <c r="AI6" s="231"/>
      <c r="AJ6" s="231"/>
      <c r="AK6" s="231"/>
      <c r="AL6" s="231"/>
      <c r="AM6" s="231"/>
      <c r="AN6" s="231"/>
      <c r="AO6" s="231"/>
      <c r="AP6" s="231"/>
      <c r="AQ6" s="231"/>
      <c r="AR6" s="231"/>
      <c r="AS6" s="231"/>
      <c r="AT6" s="231"/>
      <c r="AU6" s="231"/>
    </row>
    <row r="7" spans="1:47" ht="19.95" customHeight="1" x14ac:dyDescent="0.25">
      <c r="A7" s="161"/>
      <c r="B7" s="156" t="s">
        <v>16</v>
      </c>
      <c r="C7" s="157" t="s">
        <v>2</v>
      </c>
      <c r="D7" s="44"/>
      <c r="E7" s="35">
        <f>SUM(J7:Q7)</f>
        <v>0</v>
      </c>
      <c r="F7" s="35"/>
      <c r="G7" s="35"/>
      <c r="H7" s="232"/>
      <c r="I7" s="44"/>
      <c r="J7" s="38">
        <f>IF('Izmaksu pieņēmumi'!D46="Jā",SUM('Pamatkapitāla ieguldījumi'!I6:N6)/SUM('Pamatkapitāla ieguldījumi'!I14:N14),IF(J5&lt;ROUNDUP('Pamata pieņēmumi'!$D$23,0),('Pamata pieņēmumi'!$D$24*'Pamata pieņēmumi'!$D$25),IF(Finansējums!J5=ROUNDUP('Pamata pieņēmumi'!$D$23,0),('Pamata pieņēmumi'!$D$23-I5)*'Pamata pieņēmumi'!$D$25*'Pamata pieņēmumi'!$D$24,0)))</f>
        <v>0</v>
      </c>
      <c r="K7" s="38">
        <f>IF('Izmaksu pieņēmumi'!D46="Jā",SUM('Pamatkapitāla ieguldījumi'!I7:N7)/SUM('Pamatkapitāla ieguldījumi'!I14:N14),IF(K5&lt;ROUNDUP('Pamata pieņēmumi'!$D$23,0),('Pamata pieņēmumi'!$D$24*'Pamata pieņēmumi'!$D$25),IF(Finansējums!K5=ROUNDUP('Pamata pieņēmumi'!$D$23,0),('Pamata pieņēmumi'!$D$23-J5)*'Pamata pieņēmumi'!$D$25*'Pamata pieņēmumi'!$D$24,0)))</f>
        <v>0</v>
      </c>
      <c r="L7" s="38">
        <f>IF('Izmaksu pieņēmumi'!D46="Jā",SUM('Pamatkapitāla ieguldījumi'!I8:N8)/SUM('Pamatkapitāla ieguldījumi'!I14:N14),IF(L5&lt;ROUNDUP('Pamata pieņēmumi'!$D$23,0),('Pamata pieņēmumi'!$D$24*'Pamata pieņēmumi'!$D$25),IF(Finansējums!L5=ROUNDUP('Pamata pieņēmumi'!$D$23,0),('Pamata pieņēmumi'!$D$23-K5)*'Pamata pieņēmumi'!$D$25*'Pamata pieņēmumi'!$D$24,0)))</f>
        <v>0</v>
      </c>
      <c r="M7" s="38">
        <f>IF('Izmaksu pieņēmumi'!D46="Jā",SUM('Pamatkapitāla ieguldījumi'!I9:N9)/SUM('Pamatkapitāla ieguldījumi'!I14:N14),IF(M5&lt;ROUNDUP('Pamata pieņēmumi'!$D$23,0),('Pamata pieņēmumi'!$D$24*'Pamata pieņēmumi'!$D$25),IF(Finansējums!M5=ROUNDUP('Pamata pieņēmumi'!$D$23,0),('Pamata pieņēmumi'!$D$23-L5)*'Pamata pieņēmumi'!$D$25*'Pamata pieņēmumi'!$D$24,0)))</f>
        <v>0</v>
      </c>
      <c r="N7" s="38">
        <f>IF('Izmaksu pieņēmumi'!D46="Jā",SUM('Pamatkapitāla ieguldījumi'!I10:N10)/SUM('Pamatkapitāla ieguldījumi'!I14:N14),IF(N5&lt;ROUNDUP('Pamata pieņēmumi'!$D$23,0),('Pamata pieņēmumi'!$D$24*'Pamata pieņēmumi'!$D$25),IF(Finansējums!N5=ROUNDUP('Pamata pieņēmumi'!$D$23,0),('Pamata pieņēmumi'!$D$23-M5)*'Pamata pieņēmumi'!$D$25*'Pamata pieņēmumi'!$D$24,0)))</f>
        <v>0</v>
      </c>
      <c r="O7" s="38">
        <f>IF('Izmaksu pieņēmumi'!D46="Jā",SUM('Pamatkapitāla ieguldījumi'!I11:N11)/SUM('Pamatkapitāla ieguldījumi'!I14:N14),IF(O5&lt;ROUNDUP('Pamata pieņēmumi'!$D$23,0),('Pamata pieņēmumi'!$D$24*'Pamata pieņēmumi'!$D$25),IF(Finansējums!O5=ROUNDUP('Pamata pieņēmumi'!$D$23,0),('Pamata pieņēmumi'!$D$23-N5)*'Pamata pieņēmumi'!$D$25*'Pamata pieņēmumi'!$D$24,0)))</f>
        <v>0</v>
      </c>
      <c r="P7" s="38">
        <f>IF('Izmaksu pieņēmumi'!D46="Jā",SUM('Pamatkapitāla ieguldījumi'!I12:N12)/SUM('Pamatkapitāla ieguldījumi'!I14:N14),IF(P5&lt;ROUNDUP('Pamata pieņēmumi'!$D$23,0),('Pamata pieņēmumi'!$D$24*'Pamata pieņēmumi'!$D$25),IF(Finansējums!P5=ROUNDUP('Pamata pieņēmumi'!$D$23,0),('Pamata pieņēmumi'!$D$23-O5)*'Pamata pieņēmumi'!$D$25*'Pamata pieņēmumi'!$D$24,0)))</f>
        <v>0</v>
      </c>
      <c r="Q7" s="38">
        <f>IF('Izmaksu pieņēmumi'!D46="Jā",SUM('Pamatkapitāla ieguldījumi'!I13:N13)/SUM('Pamatkapitāla ieguldījumi'!I14:N14),IF(Finansējums!Q5=ROUNDUP('Pamata pieņēmumi'!$D$23,0),('Pamata pieņēmumi'!$D$23-P5)*'Pamata pieņēmumi'!$D$25*'Pamata pieņēmumi'!$D$24,0))</f>
        <v>0</v>
      </c>
      <c r="R7" s="33"/>
      <c r="S7" s="33"/>
      <c r="T7" s="33"/>
      <c r="U7" s="33"/>
      <c r="V7" s="33"/>
      <c r="W7" s="33"/>
      <c r="X7" s="33"/>
      <c r="Y7" s="33"/>
      <c r="Z7" s="33"/>
      <c r="AA7" s="33"/>
      <c r="AB7" s="33"/>
      <c r="AC7" s="33"/>
      <c r="AD7" s="33"/>
      <c r="AE7" s="33"/>
      <c r="AF7" s="33"/>
      <c r="AG7" s="33"/>
      <c r="AH7" s="33"/>
      <c r="AI7" s="33"/>
      <c r="AJ7" s="33"/>
      <c r="AK7" s="33"/>
      <c r="AL7" s="33"/>
      <c r="AM7" s="33"/>
      <c r="AN7" s="33"/>
      <c r="AO7" s="33"/>
      <c r="AS7" s="40"/>
    </row>
    <row r="8" spans="1:47" ht="19.95" customHeight="1" x14ac:dyDescent="0.25">
      <c r="A8" s="161"/>
      <c r="B8" s="156" t="s">
        <v>17</v>
      </c>
      <c r="C8" s="157" t="s">
        <v>4</v>
      </c>
      <c r="D8" s="44"/>
      <c r="E8" s="69" t="e">
        <f>-SUM('Naudas plūsma'!C17:G17)</f>
        <v>#DIV/0!</v>
      </c>
      <c r="F8" s="33"/>
      <c r="G8" s="33"/>
      <c r="H8" s="44"/>
      <c r="I8" s="44"/>
      <c r="J8" s="65"/>
      <c r="K8" s="65"/>
      <c r="L8" s="65"/>
      <c r="M8" s="65"/>
      <c r="N8" s="65"/>
      <c r="O8" s="65"/>
      <c r="P8" s="65"/>
      <c r="Q8" s="65"/>
      <c r="R8" s="33"/>
      <c r="S8" s="33"/>
      <c r="T8" s="33"/>
      <c r="U8" s="33"/>
      <c r="V8" s="33"/>
      <c r="W8" s="33"/>
      <c r="X8" s="33"/>
      <c r="Y8" s="33"/>
      <c r="Z8" s="33"/>
      <c r="AA8" s="33"/>
      <c r="AB8" s="33"/>
      <c r="AC8" s="33"/>
      <c r="AD8" s="33"/>
      <c r="AE8" s="33"/>
      <c r="AF8" s="33"/>
      <c r="AG8" s="33"/>
      <c r="AH8" s="33"/>
      <c r="AI8" s="33"/>
      <c r="AJ8" s="33"/>
      <c r="AK8" s="33"/>
      <c r="AL8" s="33"/>
      <c r="AM8" s="33"/>
      <c r="AN8" s="33"/>
      <c r="AO8" s="33"/>
      <c r="AS8" s="40"/>
    </row>
    <row r="9" spans="1:47" ht="19.95" customHeight="1" x14ac:dyDescent="0.25">
      <c r="A9" s="161"/>
      <c r="B9" s="156" t="s">
        <v>65</v>
      </c>
      <c r="C9" s="157" t="s">
        <v>4</v>
      </c>
      <c r="D9" s="44"/>
      <c r="E9" s="69" t="e">
        <f>IF(E8&lt;&gt;E21,E8-E21,0)</f>
        <v>#DIV/0!</v>
      </c>
      <c r="F9" s="33"/>
      <c r="G9" s="33"/>
      <c r="H9" s="44"/>
      <c r="I9" s="44"/>
      <c r="J9" s="65"/>
      <c r="K9" s="65"/>
      <c r="L9" s="65"/>
      <c r="M9" s="65"/>
      <c r="N9" s="65"/>
      <c r="O9" s="65"/>
      <c r="P9" s="65"/>
      <c r="Q9" s="65"/>
      <c r="R9" s="33"/>
      <c r="S9" s="33"/>
      <c r="T9" s="33"/>
      <c r="U9" s="33"/>
      <c r="V9" s="33"/>
      <c r="W9" s="33"/>
      <c r="X9" s="33"/>
      <c r="Y9" s="33"/>
      <c r="Z9" s="33"/>
      <c r="AA9" s="33"/>
      <c r="AB9" s="33"/>
      <c r="AC9" s="33"/>
      <c r="AD9" s="33"/>
      <c r="AE9" s="33"/>
      <c r="AF9" s="33"/>
      <c r="AG9" s="33"/>
      <c r="AH9" s="33"/>
      <c r="AI9" s="33"/>
      <c r="AJ9" s="33"/>
      <c r="AK9" s="33"/>
      <c r="AL9" s="33"/>
      <c r="AM9" s="33"/>
      <c r="AN9" s="33"/>
      <c r="AO9" s="33"/>
      <c r="AS9" s="40"/>
    </row>
    <row r="10" spans="1:47" ht="19.95" customHeight="1" x14ac:dyDescent="0.25">
      <c r="A10" s="161"/>
      <c r="B10" s="228" t="s">
        <v>18</v>
      </c>
      <c r="C10" s="233"/>
      <c r="D10" s="229"/>
      <c r="E10" s="123"/>
      <c r="F10" s="230"/>
      <c r="G10" s="230"/>
      <c r="H10" s="229"/>
      <c r="I10" s="229"/>
      <c r="J10" s="230"/>
      <c r="K10" s="230"/>
      <c r="L10" s="230"/>
      <c r="M10" s="230"/>
      <c r="N10" s="230"/>
      <c r="O10" s="230"/>
      <c r="P10" s="230"/>
      <c r="Q10" s="230"/>
      <c r="R10" s="230"/>
      <c r="S10" s="230"/>
      <c r="T10" s="230"/>
      <c r="U10" s="230"/>
      <c r="V10" s="230"/>
      <c r="W10" s="230"/>
      <c r="X10" s="230"/>
      <c r="Y10" s="230"/>
      <c r="Z10" s="230"/>
      <c r="AA10" s="230"/>
      <c r="AB10" s="230"/>
      <c r="AC10" s="230"/>
      <c r="AD10" s="230"/>
      <c r="AE10" s="230"/>
      <c r="AF10" s="231"/>
      <c r="AG10" s="231"/>
      <c r="AH10" s="231"/>
      <c r="AI10" s="231"/>
      <c r="AJ10" s="231"/>
      <c r="AK10" s="231"/>
      <c r="AL10" s="231"/>
      <c r="AM10" s="231"/>
      <c r="AN10" s="231"/>
      <c r="AO10" s="231"/>
      <c r="AP10" s="231"/>
      <c r="AQ10" s="231"/>
      <c r="AR10" s="231"/>
      <c r="AS10" s="231"/>
      <c r="AT10" s="231"/>
      <c r="AU10" s="231"/>
    </row>
    <row r="11" spans="1:47" ht="19.95" customHeight="1" x14ac:dyDescent="0.25">
      <c r="A11" s="161"/>
      <c r="B11" s="156" t="s">
        <v>161</v>
      </c>
      <c r="C11" s="234" t="s">
        <v>4</v>
      </c>
      <c r="E11" s="69" t="e">
        <f>'Finansēšanas pieņēmumi'!D38*'Pamatkapitāla ieguldījumi'!E39</f>
        <v>#VALUE!</v>
      </c>
      <c r="F11" s="33"/>
      <c r="G11" s="33"/>
      <c r="H11" s="44"/>
      <c r="I11" s="44"/>
      <c r="J11" s="65"/>
      <c r="K11" s="65"/>
      <c r="L11" s="65"/>
      <c r="M11" s="65"/>
      <c r="N11" s="65"/>
      <c r="O11" s="65"/>
      <c r="P11" s="65"/>
      <c r="Q11" s="65"/>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S11" s="40"/>
    </row>
    <row r="12" spans="1:47" ht="19.95" customHeight="1" x14ac:dyDescent="0.25">
      <c r="A12" s="161"/>
      <c r="B12" s="156" t="s">
        <v>162</v>
      </c>
      <c r="C12" s="234" t="s">
        <v>4</v>
      </c>
      <c r="E12" s="69" t="e">
        <f>'Finansēšanas pieņēmumi'!D40*'Pamatkapitāla ieguldījumi'!E40</f>
        <v>#DIV/0!</v>
      </c>
      <c r="F12" s="33"/>
      <c r="G12" s="33"/>
      <c r="H12" s="44"/>
      <c r="I12" s="44"/>
      <c r="J12" s="65"/>
      <c r="K12" s="65"/>
      <c r="L12" s="65"/>
      <c r="M12" s="65"/>
      <c r="N12" s="65"/>
      <c r="O12" s="65"/>
      <c r="P12" s="65"/>
      <c r="Q12" s="65"/>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S12" s="40"/>
    </row>
    <row r="13" spans="1:47" ht="31.8" customHeight="1" x14ac:dyDescent="0.25">
      <c r="A13" s="161"/>
      <c r="B13" s="156" t="s">
        <v>289</v>
      </c>
      <c r="C13" s="234" t="s">
        <v>4</v>
      </c>
      <c r="E13" s="69">
        <f>'Finansēšanas pieņēmumi'!D39*'Pamatkapitāla ieguldījumi'!E41</f>
        <v>0</v>
      </c>
      <c r="F13" s="33"/>
      <c r="G13" s="33"/>
      <c r="H13" s="44"/>
      <c r="I13" s="44"/>
      <c r="J13" s="65"/>
      <c r="K13" s="65"/>
      <c r="L13" s="65"/>
      <c r="M13" s="65"/>
      <c r="N13" s="65"/>
      <c r="O13" s="65"/>
      <c r="P13" s="65"/>
      <c r="Q13" s="65"/>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S13" s="40"/>
    </row>
    <row r="14" spans="1:47" ht="26.4" x14ac:dyDescent="0.25">
      <c r="A14" s="161"/>
      <c r="B14" s="156" t="s">
        <v>137</v>
      </c>
      <c r="C14" s="234" t="s">
        <v>4</v>
      </c>
      <c r="E14" s="69" t="e">
        <f>'Finansēšanas pieņēmumi'!D42*'Pamatkapitāla ieguldījumi'!E39</f>
        <v>#VALUE!</v>
      </c>
      <c r="F14" s="33"/>
      <c r="G14" s="275"/>
      <c r="H14" s="236"/>
      <c r="I14" s="44"/>
      <c r="J14" s="65"/>
      <c r="K14" s="65"/>
      <c r="L14" s="65"/>
      <c r="M14" s="65"/>
      <c r="N14" s="65"/>
      <c r="O14" s="65"/>
      <c r="P14" s="65"/>
      <c r="Q14" s="65"/>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S14" s="40"/>
    </row>
    <row r="15" spans="1:47" ht="26.4" x14ac:dyDescent="0.25">
      <c r="A15" s="161"/>
      <c r="B15" s="156" t="s">
        <v>157</v>
      </c>
      <c r="C15" s="234" t="s">
        <v>4</v>
      </c>
      <c r="E15" s="69" t="e">
        <f>'Finansēšanas pieņēmumi'!D43*'Pamatkapitāla ieguldījumi'!E40</f>
        <v>#DIV/0!</v>
      </c>
      <c r="F15" s="33"/>
      <c r="G15" s="235"/>
      <c r="H15" s="236"/>
      <c r="I15" s="44"/>
      <c r="J15" s="65"/>
      <c r="K15" s="65"/>
      <c r="L15" s="65"/>
      <c r="M15" s="65"/>
      <c r="N15" s="65"/>
      <c r="O15" s="65"/>
      <c r="P15" s="65"/>
      <c r="Q15" s="65"/>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S15" s="40"/>
    </row>
    <row r="16" spans="1:47" ht="25.8" customHeight="1" x14ac:dyDescent="0.25">
      <c r="A16" s="161"/>
      <c r="B16" s="156" t="s">
        <v>287</v>
      </c>
      <c r="C16" s="234" t="s">
        <v>4</v>
      </c>
      <c r="E16" s="69">
        <f>'Finansēšanas pieņēmumi'!D46*'Pamatkapitāla ieguldījumi'!E41</f>
        <v>0</v>
      </c>
      <c r="F16" s="33"/>
      <c r="G16" s="235"/>
      <c r="H16" s="236"/>
      <c r="I16" s="44"/>
      <c r="J16" s="65"/>
      <c r="K16" s="65"/>
      <c r="L16" s="65"/>
      <c r="M16" s="65"/>
      <c r="N16" s="65"/>
      <c r="O16" s="65"/>
      <c r="P16" s="65"/>
      <c r="Q16" s="65"/>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S16" s="40"/>
    </row>
    <row r="17" spans="1:48" ht="26.4" x14ac:dyDescent="0.25">
      <c r="A17" s="161"/>
      <c r="B17" s="156" t="s">
        <v>163</v>
      </c>
      <c r="C17" s="234" t="s">
        <v>4</v>
      </c>
      <c r="E17" s="69" t="e">
        <f>'Finansēšanas pieņēmumi'!D44*'Pamatkapitāla ieguldījumi'!E39</f>
        <v>#DIV/0!</v>
      </c>
      <c r="F17" s="33"/>
      <c r="G17" s="235"/>
      <c r="H17" s="236"/>
      <c r="I17" s="44"/>
      <c r="J17" s="65"/>
      <c r="K17" s="65"/>
      <c r="L17" s="65"/>
      <c r="M17" s="65"/>
      <c r="N17" s="65"/>
      <c r="O17" s="65"/>
      <c r="P17" s="65"/>
      <c r="Q17" s="65"/>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S17" s="40"/>
    </row>
    <row r="18" spans="1:48" ht="26.4" x14ac:dyDescent="0.25">
      <c r="A18" s="161"/>
      <c r="B18" s="156" t="s">
        <v>68</v>
      </c>
      <c r="C18" s="234" t="s">
        <v>4</v>
      </c>
      <c r="E18" s="69" t="e">
        <f>'Finansēšanas pieņēmumi'!D45*'Pamatkapitāla ieguldījumi'!E40</f>
        <v>#DIV/0!</v>
      </c>
      <c r="F18" s="33"/>
      <c r="G18" s="33"/>
      <c r="H18" s="44"/>
      <c r="I18" s="44"/>
      <c r="J18" s="65"/>
      <c r="K18" s="65"/>
      <c r="L18" s="65"/>
      <c r="M18" s="65"/>
      <c r="N18" s="65"/>
      <c r="O18" s="65"/>
      <c r="P18" s="65"/>
      <c r="Q18" s="65"/>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S18" s="40"/>
    </row>
    <row r="19" spans="1:48" ht="25.2" customHeight="1" thickBot="1" x14ac:dyDescent="0.3">
      <c r="A19" s="161"/>
      <c r="B19" s="212" t="s">
        <v>240</v>
      </c>
      <c r="C19" s="279" t="s">
        <v>4</v>
      </c>
      <c r="D19" s="212"/>
      <c r="E19" s="69">
        <f>'Pašvaldības finansējums'!K33</f>
        <v>0</v>
      </c>
      <c r="F19" s="33"/>
      <c r="G19" s="33"/>
      <c r="H19" s="44"/>
      <c r="I19" s="44"/>
      <c r="J19" s="65"/>
      <c r="K19" s="65"/>
      <c r="L19" s="65"/>
      <c r="M19" s="65"/>
      <c r="N19" s="65"/>
      <c r="O19" s="65"/>
      <c r="P19" s="65"/>
      <c r="Q19" s="65"/>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S19" s="40"/>
    </row>
    <row r="20" spans="1:48" x14ac:dyDescent="0.25">
      <c r="A20" s="161"/>
      <c r="C20" s="234"/>
      <c r="E20" s="289"/>
      <c r="F20" s="33"/>
      <c r="G20" s="33"/>
      <c r="H20" s="44"/>
      <c r="I20" s="44"/>
      <c r="J20" s="65"/>
      <c r="K20" s="65"/>
      <c r="L20" s="65"/>
      <c r="M20" s="65"/>
      <c r="N20" s="65"/>
      <c r="O20" s="65"/>
      <c r="P20" s="65"/>
      <c r="Q20" s="65"/>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S20" s="40"/>
    </row>
    <row r="21" spans="1:48" ht="19.95" customHeight="1" x14ac:dyDescent="0.25">
      <c r="A21" s="161"/>
      <c r="B21" s="237" t="s">
        <v>21</v>
      </c>
      <c r="C21" s="238" t="s">
        <v>4</v>
      </c>
      <c r="D21" s="239"/>
      <c r="E21" s="71" t="e">
        <f>SUM(E11:E13)+SUM(E14:E19)</f>
        <v>#VALUE!</v>
      </c>
      <c r="F21" s="33"/>
      <c r="G21" s="33"/>
      <c r="H21" s="44"/>
      <c r="I21" s="44"/>
      <c r="J21" s="65"/>
      <c r="K21" s="65"/>
      <c r="L21" s="65"/>
      <c r="M21" s="65"/>
      <c r="N21" s="65"/>
      <c r="O21" s="65"/>
      <c r="P21" s="65"/>
      <c r="Q21" s="65"/>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S21" s="40"/>
    </row>
    <row r="22" spans="1:48" ht="26.4" x14ac:dyDescent="0.25">
      <c r="A22" s="161"/>
      <c r="B22" s="156" t="s">
        <v>49</v>
      </c>
      <c r="C22" s="157" t="s">
        <v>2</v>
      </c>
      <c r="D22" s="44"/>
      <c r="E22" s="68" t="e">
        <f>G22/$E$21</f>
        <v>#VALUE!</v>
      </c>
      <c r="F22" s="234" t="s">
        <v>4</v>
      </c>
      <c r="G22" s="69" t="e">
        <f>SUM(E11:E13)</f>
        <v>#VALUE!</v>
      </c>
      <c r="H22" s="44"/>
      <c r="I22" s="44"/>
      <c r="J22" s="64" t="e">
        <f t="shared" ref="J22:Q22" si="0">J7*$G$22</f>
        <v>#VALUE!</v>
      </c>
      <c r="K22" s="64" t="e">
        <f t="shared" si="0"/>
        <v>#VALUE!</v>
      </c>
      <c r="L22" s="64" t="e">
        <f t="shared" si="0"/>
        <v>#VALUE!</v>
      </c>
      <c r="M22" s="64" t="e">
        <f t="shared" si="0"/>
        <v>#VALUE!</v>
      </c>
      <c r="N22" s="64" t="e">
        <f t="shared" si="0"/>
        <v>#VALUE!</v>
      </c>
      <c r="O22" s="64" t="e">
        <f t="shared" si="0"/>
        <v>#VALUE!</v>
      </c>
      <c r="P22" s="64" t="e">
        <f t="shared" si="0"/>
        <v>#VALUE!</v>
      </c>
      <c r="Q22" s="64" t="e">
        <f t="shared" si="0"/>
        <v>#VALUE!</v>
      </c>
      <c r="R22" s="39"/>
      <c r="S22" s="39"/>
      <c r="T22" s="33"/>
      <c r="U22" s="33"/>
      <c r="V22" s="33"/>
      <c r="W22" s="33"/>
      <c r="X22" s="33"/>
      <c r="Y22" s="33"/>
      <c r="Z22" s="33"/>
      <c r="AA22" s="33"/>
      <c r="AB22" s="33"/>
      <c r="AC22" s="33"/>
      <c r="AD22" s="33"/>
      <c r="AE22" s="33"/>
      <c r="AF22" s="33"/>
      <c r="AG22" s="33"/>
      <c r="AH22" s="33"/>
      <c r="AI22" s="33"/>
      <c r="AJ22" s="33"/>
      <c r="AK22" s="33"/>
      <c r="AL22" s="33"/>
      <c r="AM22" s="33"/>
      <c r="AN22" s="33"/>
      <c r="AO22" s="33"/>
      <c r="AS22" s="40"/>
    </row>
    <row r="23" spans="1:48" ht="26.4" x14ac:dyDescent="0.25">
      <c r="A23" s="161"/>
      <c r="B23" s="156" t="s">
        <v>158</v>
      </c>
      <c r="C23" s="157" t="s">
        <v>2</v>
      </c>
      <c r="D23" s="44"/>
      <c r="E23" s="68" t="e">
        <f>G23/$E$21</f>
        <v>#VALUE!</v>
      </c>
      <c r="F23" s="240" t="s">
        <v>4</v>
      </c>
      <c r="G23" s="69" t="e">
        <f>E14</f>
        <v>#VALUE!</v>
      </c>
      <c r="H23" s="44"/>
      <c r="I23" s="44"/>
      <c r="J23" s="64" t="e">
        <f t="shared" ref="J23:Q23" si="1">J7*$G$23</f>
        <v>#VALUE!</v>
      </c>
      <c r="K23" s="64" t="e">
        <f t="shared" si="1"/>
        <v>#VALUE!</v>
      </c>
      <c r="L23" s="64" t="e">
        <f t="shared" si="1"/>
        <v>#VALUE!</v>
      </c>
      <c r="M23" s="64" t="e">
        <f t="shared" si="1"/>
        <v>#VALUE!</v>
      </c>
      <c r="N23" s="64" t="e">
        <f t="shared" si="1"/>
        <v>#VALUE!</v>
      </c>
      <c r="O23" s="64" t="e">
        <f t="shared" si="1"/>
        <v>#VALUE!</v>
      </c>
      <c r="P23" s="64" t="e">
        <f t="shared" si="1"/>
        <v>#VALUE!</v>
      </c>
      <c r="Q23" s="64" t="e">
        <f t="shared" si="1"/>
        <v>#VALUE!</v>
      </c>
      <c r="R23" s="39"/>
      <c r="S23" s="39"/>
      <c r="T23" s="33"/>
      <c r="U23" s="33"/>
      <c r="V23" s="33"/>
      <c r="W23" s="33"/>
      <c r="X23" s="33"/>
      <c r="Y23" s="33"/>
      <c r="Z23" s="33"/>
      <c r="AA23" s="33"/>
      <c r="AB23" s="33"/>
      <c r="AC23" s="33"/>
      <c r="AD23" s="33"/>
      <c r="AE23" s="33"/>
      <c r="AF23" s="33"/>
      <c r="AG23" s="33"/>
      <c r="AH23" s="33"/>
      <c r="AI23" s="33"/>
      <c r="AJ23" s="33"/>
      <c r="AK23" s="33"/>
      <c r="AL23" s="33"/>
      <c r="AM23" s="33"/>
      <c r="AN23" s="33"/>
      <c r="AO23" s="33"/>
      <c r="AS23" s="40"/>
    </row>
    <row r="24" spans="1:48" ht="26.4" x14ac:dyDescent="0.25">
      <c r="A24" s="161"/>
      <c r="B24" s="156" t="s">
        <v>159</v>
      </c>
      <c r="C24" s="157" t="s">
        <v>2</v>
      </c>
      <c r="E24" s="68" t="e">
        <f>G24/$E$21</f>
        <v>#DIV/0!</v>
      </c>
      <c r="F24" s="240" t="s">
        <v>4</v>
      </c>
      <c r="G24" s="69" t="e">
        <f>E15</f>
        <v>#DIV/0!</v>
      </c>
      <c r="H24" s="44"/>
      <c r="I24" s="44"/>
      <c r="J24" s="64" t="e">
        <f t="shared" ref="J24:Q24" si="2">J7*$G$24</f>
        <v>#DIV/0!</v>
      </c>
      <c r="K24" s="64" t="e">
        <f t="shared" si="2"/>
        <v>#DIV/0!</v>
      </c>
      <c r="L24" s="64" t="e">
        <f t="shared" si="2"/>
        <v>#DIV/0!</v>
      </c>
      <c r="M24" s="64" t="e">
        <f t="shared" si="2"/>
        <v>#DIV/0!</v>
      </c>
      <c r="N24" s="64" t="e">
        <f t="shared" si="2"/>
        <v>#DIV/0!</v>
      </c>
      <c r="O24" s="64" t="e">
        <f t="shared" si="2"/>
        <v>#DIV/0!</v>
      </c>
      <c r="P24" s="64" t="e">
        <f t="shared" si="2"/>
        <v>#DIV/0!</v>
      </c>
      <c r="Q24" s="64" t="e">
        <f t="shared" si="2"/>
        <v>#DIV/0!</v>
      </c>
      <c r="T24" s="33"/>
      <c r="U24" s="33"/>
      <c r="V24" s="33"/>
      <c r="W24" s="33"/>
      <c r="X24" s="33"/>
      <c r="Y24" s="33"/>
      <c r="Z24" s="33"/>
      <c r="AA24" s="33"/>
      <c r="AB24" s="33"/>
      <c r="AC24" s="33"/>
      <c r="AD24" s="33"/>
      <c r="AE24" s="33"/>
      <c r="AF24" s="33"/>
      <c r="AG24" s="33"/>
      <c r="AH24" s="33"/>
      <c r="AI24" s="33"/>
      <c r="AJ24" s="33"/>
      <c r="AK24" s="33"/>
      <c r="AL24" s="33"/>
      <c r="AM24" s="33"/>
      <c r="AN24" s="33"/>
      <c r="AO24" s="33"/>
      <c r="AS24" s="40"/>
    </row>
    <row r="25" spans="1:48" ht="26.4" x14ac:dyDescent="0.25">
      <c r="A25" s="161"/>
      <c r="B25" s="156" t="s">
        <v>286</v>
      </c>
      <c r="C25" s="157" t="s">
        <v>2</v>
      </c>
      <c r="E25" s="68" t="e">
        <f>G25/$E$21</f>
        <v>#VALUE!</v>
      </c>
      <c r="F25" s="240" t="s">
        <v>4</v>
      </c>
      <c r="G25" s="69">
        <f>E16</f>
        <v>0</v>
      </c>
      <c r="H25" s="44"/>
      <c r="I25" s="44"/>
      <c r="J25" s="64">
        <f>J7*$G$25</f>
        <v>0</v>
      </c>
      <c r="K25" s="64">
        <f t="shared" ref="K25:Q25" si="3">K7*$G$25</f>
        <v>0</v>
      </c>
      <c r="L25" s="64">
        <f t="shared" si="3"/>
        <v>0</v>
      </c>
      <c r="M25" s="64">
        <f t="shared" si="3"/>
        <v>0</v>
      </c>
      <c r="N25" s="64">
        <f t="shared" si="3"/>
        <v>0</v>
      </c>
      <c r="O25" s="64">
        <f t="shared" si="3"/>
        <v>0</v>
      </c>
      <c r="P25" s="64">
        <f t="shared" si="3"/>
        <v>0</v>
      </c>
      <c r="Q25" s="64">
        <f t="shared" si="3"/>
        <v>0</v>
      </c>
      <c r="T25" s="33"/>
      <c r="U25" s="33"/>
      <c r="V25" s="33"/>
      <c r="W25" s="33"/>
      <c r="X25" s="33"/>
      <c r="Y25" s="33"/>
      <c r="Z25" s="33"/>
      <c r="AA25" s="33"/>
      <c r="AB25" s="33"/>
      <c r="AC25" s="33"/>
      <c r="AD25" s="33"/>
      <c r="AE25" s="33"/>
      <c r="AF25" s="33"/>
      <c r="AG25" s="33"/>
      <c r="AH25" s="33"/>
      <c r="AI25" s="33"/>
      <c r="AJ25" s="33"/>
      <c r="AK25" s="33"/>
      <c r="AL25" s="33"/>
      <c r="AM25" s="33"/>
      <c r="AN25" s="33"/>
      <c r="AO25" s="33"/>
      <c r="AS25" s="40"/>
    </row>
    <row r="26" spans="1:48" ht="19.95" customHeight="1" x14ac:dyDescent="0.25">
      <c r="A26" s="161"/>
      <c r="B26" s="156" t="s">
        <v>50</v>
      </c>
      <c r="C26" s="157" t="s">
        <v>2</v>
      </c>
      <c r="D26" s="44"/>
      <c r="E26" s="68" t="e">
        <f>G26/$E$21</f>
        <v>#DIV/0!</v>
      </c>
      <c r="F26" s="240" t="s">
        <v>4</v>
      </c>
      <c r="G26" s="69" t="e">
        <f>SUM(E17:E18)</f>
        <v>#DIV/0!</v>
      </c>
      <c r="H26" s="44"/>
      <c r="I26" s="44"/>
      <c r="J26" s="64" t="e">
        <f t="shared" ref="J26:Q26" si="4">J7*$G$26</f>
        <v>#DIV/0!</v>
      </c>
      <c r="K26" s="64" t="e">
        <f t="shared" si="4"/>
        <v>#DIV/0!</v>
      </c>
      <c r="L26" s="64" t="e">
        <f t="shared" si="4"/>
        <v>#DIV/0!</v>
      </c>
      <c r="M26" s="64" t="e">
        <f t="shared" si="4"/>
        <v>#DIV/0!</v>
      </c>
      <c r="N26" s="64" t="e">
        <f t="shared" si="4"/>
        <v>#DIV/0!</v>
      </c>
      <c r="O26" s="64" t="e">
        <f t="shared" si="4"/>
        <v>#DIV/0!</v>
      </c>
      <c r="P26" s="64" t="e">
        <f t="shared" si="4"/>
        <v>#DIV/0!</v>
      </c>
      <c r="Q26" s="64" t="e">
        <f t="shared" si="4"/>
        <v>#DIV/0!</v>
      </c>
      <c r="R26" s="39"/>
      <c r="S26" s="39"/>
      <c r="T26" s="33"/>
      <c r="U26" s="33"/>
      <c r="V26" s="33"/>
      <c r="W26" s="33"/>
      <c r="X26" s="33"/>
      <c r="Y26" s="33"/>
      <c r="Z26" s="33"/>
      <c r="AA26" s="33"/>
      <c r="AB26" s="33"/>
      <c r="AC26" s="33"/>
      <c r="AD26" s="33"/>
      <c r="AE26" s="33"/>
      <c r="AF26" s="33"/>
      <c r="AG26" s="33"/>
      <c r="AH26" s="33"/>
      <c r="AI26" s="33"/>
      <c r="AJ26" s="33"/>
      <c r="AK26" s="33"/>
      <c r="AL26" s="33"/>
      <c r="AM26" s="33"/>
      <c r="AN26" s="33"/>
      <c r="AO26" s="33"/>
      <c r="AS26" s="40"/>
    </row>
    <row r="27" spans="1:48" ht="19.95" customHeight="1" thickBot="1" x14ac:dyDescent="0.3">
      <c r="A27" s="161"/>
      <c r="B27" s="212" t="s">
        <v>255</v>
      </c>
      <c r="C27" s="279" t="s">
        <v>2</v>
      </c>
      <c r="D27" s="212"/>
      <c r="E27" s="288" t="e">
        <f>E19/E21</f>
        <v>#VALUE!</v>
      </c>
      <c r="F27" s="240" t="s">
        <v>4</v>
      </c>
      <c r="G27" s="69">
        <f>E19</f>
        <v>0</v>
      </c>
      <c r="H27" s="44"/>
      <c r="I27" s="44"/>
      <c r="J27" s="64"/>
      <c r="K27" s="64"/>
      <c r="L27" s="64"/>
      <c r="M27" s="64"/>
      <c r="N27" s="64"/>
      <c r="O27" s="64"/>
      <c r="P27" s="64"/>
      <c r="Q27" s="64"/>
      <c r="R27" s="39"/>
      <c r="S27" s="39"/>
      <c r="T27" s="33"/>
      <c r="U27" s="33"/>
      <c r="V27" s="33"/>
      <c r="W27" s="33"/>
      <c r="X27" s="33"/>
      <c r="Y27" s="33"/>
      <c r="Z27" s="33"/>
      <c r="AA27" s="33"/>
      <c r="AB27" s="33"/>
      <c r="AC27" s="33"/>
      <c r="AD27" s="33"/>
      <c r="AE27" s="33"/>
      <c r="AF27" s="33"/>
      <c r="AG27" s="33"/>
      <c r="AH27" s="33"/>
      <c r="AI27" s="33"/>
      <c r="AJ27" s="33"/>
      <c r="AK27" s="33"/>
      <c r="AL27" s="33"/>
      <c r="AM27" s="33"/>
      <c r="AN27" s="33"/>
      <c r="AO27" s="33"/>
      <c r="AS27" s="40"/>
    </row>
    <row r="28" spans="1:48" ht="19.95" customHeight="1" x14ac:dyDescent="0.25">
      <c r="A28" s="161"/>
      <c r="B28" s="156"/>
      <c r="C28" s="157"/>
      <c r="D28" s="44"/>
      <c r="E28" s="68"/>
      <c r="F28" s="236"/>
      <c r="G28" s="44"/>
      <c r="H28" s="44"/>
      <c r="I28" s="44"/>
      <c r="J28" s="64"/>
      <c r="K28" s="64"/>
      <c r="L28" s="64"/>
      <c r="M28" s="64"/>
      <c r="N28" s="64"/>
      <c r="O28" s="64"/>
      <c r="P28" s="64"/>
      <c r="Q28" s="64"/>
      <c r="R28" s="39"/>
      <c r="S28" s="39"/>
      <c r="T28" s="33"/>
      <c r="U28" s="33"/>
      <c r="V28" s="33"/>
      <c r="W28" s="33"/>
      <c r="X28" s="33"/>
      <c r="Y28" s="33"/>
      <c r="Z28" s="33"/>
      <c r="AA28" s="33"/>
      <c r="AB28" s="33"/>
      <c r="AC28" s="33"/>
      <c r="AD28" s="33"/>
      <c r="AE28" s="33"/>
      <c r="AF28" s="33"/>
      <c r="AG28" s="33"/>
      <c r="AH28" s="33"/>
      <c r="AI28" s="33"/>
      <c r="AJ28" s="33"/>
      <c r="AK28" s="33"/>
      <c r="AL28" s="33"/>
      <c r="AM28" s="33"/>
      <c r="AN28" s="33"/>
      <c r="AO28" s="33"/>
      <c r="AS28" s="40"/>
    </row>
    <row r="29" spans="1:48" s="43" customFormat="1" ht="19.95" customHeight="1" x14ac:dyDescent="0.25">
      <c r="A29" s="53"/>
      <c r="B29" s="241" t="s">
        <v>43</v>
      </c>
      <c r="C29" s="157" t="s">
        <v>4</v>
      </c>
      <c r="D29" s="53"/>
      <c r="E29" s="42"/>
      <c r="F29" s="42"/>
      <c r="G29" s="42"/>
      <c r="H29" s="53"/>
      <c r="I29" s="53"/>
      <c r="J29" s="64" t="e">
        <f>J43+J57+J83+J70</f>
        <v>#VALUE!</v>
      </c>
      <c r="K29" s="64" t="e">
        <f t="shared" ref="K29:AU29" si="5">K43+K57+K83+K70</f>
        <v>#VALUE!</v>
      </c>
      <c r="L29" s="64" t="e">
        <f t="shared" si="5"/>
        <v>#VALUE!</v>
      </c>
      <c r="M29" s="64" t="e">
        <f t="shared" si="5"/>
        <v>#VALUE!</v>
      </c>
      <c r="N29" s="64" t="e">
        <f t="shared" si="5"/>
        <v>#VALUE!</v>
      </c>
      <c r="O29" s="64" t="e">
        <f t="shared" si="5"/>
        <v>#VALUE!</v>
      </c>
      <c r="P29" s="64" t="e">
        <f t="shared" si="5"/>
        <v>#VALUE!</v>
      </c>
      <c r="Q29" s="64" t="e">
        <f t="shared" si="5"/>
        <v>#VALUE!</v>
      </c>
      <c r="R29" s="64">
        <f t="shared" si="5"/>
        <v>0</v>
      </c>
      <c r="S29" s="64">
        <f t="shared" si="5"/>
        <v>0</v>
      </c>
      <c r="T29" s="64">
        <f t="shared" si="5"/>
        <v>0</v>
      </c>
      <c r="U29" s="64">
        <f t="shared" si="5"/>
        <v>0</v>
      </c>
      <c r="V29" s="64">
        <f t="shared" si="5"/>
        <v>0</v>
      </c>
      <c r="W29" s="64">
        <f t="shared" si="5"/>
        <v>0</v>
      </c>
      <c r="X29" s="64">
        <f t="shared" si="5"/>
        <v>0</v>
      </c>
      <c r="Y29" s="64">
        <f t="shared" si="5"/>
        <v>0</v>
      </c>
      <c r="Z29" s="64">
        <f t="shared" si="5"/>
        <v>0</v>
      </c>
      <c r="AA29" s="64">
        <f t="shared" si="5"/>
        <v>0</v>
      </c>
      <c r="AB29" s="64">
        <f t="shared" si="5"/>
        <v>0</v>
      </c>
      <c r="AC29" s="64">
        <f t="shared" si="5"/>
        <v>0</v>
      </c>
      <c r="AD29" s="64">
        <f t="shared" si="5"/>
        <v>0</v>
      </c>
      <c r="AE29" s="64">
        <f t="shared" si="5"/>
        <v>0</v>
      </c>
      <c r="AF29" s="64">
        <f t="shared" si="5"/>
        <v>0</v>
      </c>
      <c r="AG29" s="64">
        <f t="shared" si="5"/>
        <v>0</v>
      </c>
      <c r="AH29" s="64">
        <f t="shared" si="5"/>
        <v>0</v>
      </c>
      <c r="AI29" s="64">
        <f t="shared" si="5"/>
        <v>0</v>
      </c>
      <c r="AJ29" s="64">
        <f t="shared" si="5"/>
        <v>0</v>
      </c>
      <c r="AK29" s="64">
        <f t="shared" si="5"/>
        <v>0</v>
      </c>
      <c r="AL29" s="64">
        <f t="shared" si="5"/>
        <v>0</v>
      </c>
      <c r="AM29" s="64">
        <f t="shared" si="5"/>
        <v>0</v>
      </c>
      <c r="AN29" s="64">
        <f t="shared" si="5"/>
        <v>0</v>
      </c>
      <c r="AO29" s="64">
        <f t="shared" si="5"/>
        <v>0</v>
      </c>
      <c r="AP29" s="64">
        <f t="shared" si="5"/>
        <v>0</v>
      </c>
      <c r="AQ29" s="64">
        <f t="shared" si="5"/>
        <v>0</v>
      </c>
      <c r="AR29" s="64">
        <f t="shared" si="5"/>
        <v>0</v>
      </c>
      <c r="AS29" s="64">
        <f t="shared" si="5"/>
        <v>0</v>
      </c>
      <c r="AT29" s="64">
        <f t="shared" si="5"/>
        <v>0</v>
      </c>
      <c r="AU29" s="64">
        <f t="shared" si="5"/>
        <v>0</v>
      </c>
    </row>
    <row r="30" spans="1:48" s="45" customFormat="1" ht="19.95" customHeight="1" x14ac:dyDescent="0.25">
      <c r="A30" s="192"/>
      <c r="B30" s="242" t="s">
        <v>24</v>
      </c>
      <c r="C30" s="157" t="s">
        <v>4</v>
      </c>
      <c r="D30" s="192"/>
      <c r="E30" s="39"/>
      <c r="F30" s="39"/>
      <c r="G30" s="39"/>
      <c r="H30" s="192"/>
      <c r="I30" s="192"/>
      <c r="J30" s="64" t="e">
        <f>J47+J60+J86+J73</f>
        <v>#VALUE!</v>
      </c>
      <c r="K30" s="64" t="e">
        <f t="shared" ref="K30:AU30" si="6">K47+K60+K86+K73</f>
        <v>#VALUE!</v>
      </c>
      <c r="L30" s="64" t="e">
        <f t="shared" si="6"/>
        <v>#VALUE!</v>
      </c>
      <c r="M30" s="64" t="e">
        <f t="shared" si="6"/>
        <v>#VALUE!</v>
      </c>
      <c r="N30" s="64" t="e">
        <f t="shared" si="6"/>
        <v>#VALUE!</v>
      </c>
      <c r="O30" s="64" t="e">
        <f t="shared" si="6"/>
        <v>#VALUE!</v>
      </c>
      <c r="P30" s="64" t="e">
        <f t="shared" si="6"/>
        <v>#VALUE!</v>
      </c>
      <c r="Q30" s="64" t="e">
        <f t="shared" si="6"/>
        <v>#VALUE!</v>
      </c>
      <c r="R30" s="64" t="e">
        <f t="shared" si="6"/>
        <v>#VALUE!</v>
      </c>
      <c r="S30" s="64" t="e">
        <f t="shared" si="6"/>
        <v>#VALUE!</v>
      </c>
      <c r="T30" s="64" t="e">
        <f t="shared" si="6"/>
        <v>#VALUE!</v>
      </c>
      <c r="U30" s="64" t="e">
        <f t="shared" si="6"/>
        <v>#VALUE!</v>
      </c>
      <c r="V30" s="64" t="e">
        <f t="shared" si="6"/>
        <v>#VALUE!</v>
      </c>
      <c r="W30" s="64" t="e">
        <f t="shared" si="6"/>
        <v>#VALUE!</v>
      </c>
      <c r="X30" s="64" t="e">
        <f t="shared" si="6"/>
        <v>#VALUE!</v>
      </c>
      <c r="Y30" s="64" t="e">
        <f t="shared" si="6"/>
        <v>#VALUE!</v>
      </c>
      <c r="Z30" s="64" t="e">
        <f t="shared" si="6"/>
        <v>#VALUE!</v>
      </c>
      <c r="AA30" s="64" t="e">
        <f t="shared" si="6"/>
        <v>#VALUE!</v>
      </c>
      <c r="AB30" s="64" t="e">
        <f t="shared" si="6"/>
        <v>#VALUE!</v>
      </c>
      <c r="AC30" s="64" t="e">
        <f t="shared" si="6"/>
        <v>#VALUE!</v>
      </c>
      <c r="AD30" s="64" t="e">
        <f t="shared" si="6"/>
        <v>#VALUE!</v>
      </c>
      <c r="AE30" s="64" t="e">
        <f t="shared" si="6"/>
        <v>#VALUE!</v>
      </c>
      <c r="AF30" s="64" t="e">
        <f t="shared" si="6"/>
        <v>#VALUE!</v>
      </c>
      <c r="AG30" s="64" t="e">
        <f t="shared" si="6"/>
        <v>#VALUE!</v>
      </c>
      <c r="AH30" s="64" t="e">
        <f t="shared" si="6"/>
        <v>#VALUE!</v>
      </c>
      <c r="AI30" s="64" t="e">
        <f t="shared" si="6"/>
        <v>#VALUE!</v>
      </c>
      <c r="AJ30" s="64" t="e">
        <f t="shared" si="6"/>
        <v>#VALUE!</v>
      </c>
      <c r="AK30" s="64" t="e">
        <f t="shared" si="6"/>
        <v>#VALUE!</v>
      </c>
      <c r="AL30" s="64" t="e">
        <f t="shared" si="6"/>
        <v>#VALUE!</v>
      </c>
      <c r="AM30" s="64" t="e">
        <f t="shared" si="6"/>
        <v>#VALUE!</v>
      </c>
      <c r="AN30" s="64" t="e">
        <f t="shared" si="6"/>
        <v>#VALUE!</v>
      </c>
      <c r="AO30" s="64" t="e">
        <f t="shared" si="6"/>
        <v>#VALUE!</v>
      </c>
      <c r="AP30" s="64" t="e">
        <f t="shared" si="6"/>
        <v>#VALUE!</v>
      </c>
      <c r="AQ30" s="64" t="e">
        <f t="shared" si="6"/>
        <v>#VALUE!</v>
      </c>
      <c r="AR30" s="64" t="e">
        <f t="shared" si="6"/>
        <v>#VALUE!</v>
      </c>
      <c r="AS30" s="64" t="e">
        <f t="shared" si="6"/>
        <v>#VALUE!</v>
      </c>
      <c r="AT30" s="64" t="e">
        <f t="shared" si="6"/>
        <v>#VALUE!</v>
      </c>
      <c r="AU30" s="64" t="e">
        <f t="shared" si="6"/>
        <v>#VALUE!</v>
      </c>
      <c r="AV30" s="39"/>
    </row>
    <row r="31" spans="1:48" s="45" customFormat="1" ht="19.95" customHeight="1" x14ac:dyDescent="0.25">
      <c r="A31" s="192"/>
      <c r="B31" s="242" t="s">
        <v>25</v>
      </c>
      <c r="C31" s="157" t="s">
        <v>4</v>
      </c>
      <c r="D31" s="192"/>
      <c r="E31" s="39"/>
      <c r="F31" s="39"/>
      <c r="G31" s="39"/>
      <c r="H31" s="192"/>
      <c r="I31" s="192"/>
      <c r="J31" s="64">
        <f>J44+J58+J84+J71</f>
        <v>0</v>
      </c>
      <c r="K31" s="64">
        <f t="shared" ref="K31:AU31" si="7">K44+K58+K84+K71</f>
        <v>0</v>
      </c>
      <c r="L31" s="64">
        <f t="shared" si="7"/>
        <v>0</v>
      </c>
      <c r="M31" s="64">
        <f t="shared" si="7"/>
        <v>0</v>
      </c>
      <c r="N31" s="64">
        <f t="shared" si="7"/>
        <v>0</v>
      </c>
      <c r="O31" s="64">
        <f t="shared" si="7"/>
        <v>0</v>
      </c>
      <c r="P31" s="64">
        <f t="shared" si="7"/>
        <v>0</v>
      </c>
      <c r="Q31" s="64">
        <f t="shared" si="7"/>
        <v>0</v>
      </c>
      <c r="R31" s="64">
        <f t="shared" si="7"/>
        <v>0</v>
      </c>
      <c r="S31" s="64">
        <f t="shared" si="7"/>
        <v>0</v>
      </c>
      <c r="T31" s="64">
        <f t="shared" si="7"/>
        <v>0</v>
      </c>
      <c r="U31" s="64">
        <f t="shared" si="7"/>
        <v>0</v>
      </c>
      <c r="V31" s="64">
        <f t="shared" si="7"/>
        <v>0</v>
      </c>
      <c r="W31" s="64">
        <f t="shared" si="7"/>
        <v>0</v>
      </c>
      <c r="X31" s="64">
        <f t="shared" si="7"/>
        <v>0</v>
      </c>
      <c r="Y31" s="64">
        <f t="shared" si="7"/>
        <v>0</v>
      </c>
      <c r="Z31" s="64">
        <f t="shared" si="7"/>
        <v>0</v>
      </c>
      <c r="AA31" s="64">
        <f t="shared" si="7"/>
        <v>0</v>
      </c>
      <c r="AB31" s="64">
        <f t="shared" si="7"/>
        <v>0</v>
      </c>
      <c r="AC31" s="64">
        <f t="shared" si="7"/>
        <v>0</v>
      </c>
      <c r="AD31" s="64">
        <f t="shared" si="7"/>
        <v>0</v>
      </c>
      <c r="AE31" s="64">
        <f t="shared" si="7"/>
        <v>0</v>
      </c>
      <c r="AF31" s="64">
        <f t="shared" si="7"/>
        <v>0</v>
      </c>
      <c r="AG31" s="64">
        <f t="shared" si="7"/>
        <v>0</v>
      </c>
      <c r="AH31" s="64">
        <f t="shared" si="7"/>
        <v>0</v>
      </c>
      <c r="AI31" s="64">
        <f t="shared" si="7"/>
        <v>0</v>
      </c>
      <c r="AJ31" s="64">
        <f t="shared" si="7"/>
        <v>0</v>
      </c>
      <c r="AK31" s="64">
        <f t="shared" si="7"/>
        <v>0</v>
      </c>
      <c r="AL31" s="64">
        <f t="shared" si="7"/>
        <v>0</v>
      </c>
      <c r="AM31" s="64">
        <f t="shared" si="7"/>
        <v>0</v>
      </c>
      <c r="AN31" s="64">
        <f t="shared" si="7"/>
        <v>0</v>
      </c>
      <c r="AO31" s="64">
        <f t="shared" si="7"/>
        <v>0</v>
      </c>
      <c r="AP31" s="64">
        <f t="shared" si="7"/>
        <v>0</v>
      </c>
      <c r="AQ31" s="64">
        <f t="shared" si="7"/>
        <v>0</v>
      </c>
      <c r="AR31" s="64">
        <f t="shared" si="7"/>
        <v>0</v>
      </c>
      <c r="AS31" s="64">
        <f t="shared" si="7"/>
        <v>0</v>
      </c>
      <c r="AT31" s="64">
        <f t="shared" si="7"/>
        <v>0</v>
      </c>
      <c r="AU31" s="64">
        <f t="shared" si="7"/>
        <v>0</v>
      </c>
    </row>
    <row r="32" spans="1:48" ht="19.95" customHeight="1" x14ac:dyDescent="0.25">
      <c r="A32" s="161"/>
      <c r="B32" s="228" t="s">
        <v>19</v>
      </c>
      <c r="C32" s="233"/>
      <c r="D32" s="229"/>
      <c r="E32" s="230"/>
      <c r="F32" s="230"/>
      <c r="G32" s="230"/>
      <c r="H32" s="229"/>
      <c r="I32" s="229"/>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1"/>
      <c r="AG32" s="231"/>
      <c r="AH32" s="231"/>
      <c r="AI32" s="231"/>
      <c r="AJ32" s="231"/>
      <c r="AK32" s="231"/>
      <c r="AL32" s="231"/>
      <c r="AM32" s="231"/>
      <c r="AN32" s="231"/>
      <c r="AO32" s="231"/>
      <c r="AP32" s="231"/>
      <c r="AQ32" s="231"/>
      <c r="AR32" s="231"/>
      <c r="AS32" s="231"/>
      <c r="AT32" s="231"/>
      <c r="AU32" s="231"/>
    </row>
    <row r="33" spans="1:212" ht="19.95" customHeight="1" x14ac:dyDescent="0.25">
      <c r="A33" s="161"/>
      <c r="B33" s="156" t="s">
        <v>22</v>
      </c>
      <c r="C33" s="157" t="s">
        <v>2</v>
      </c>
      <c r="D33" s="44"/>
      <c r="E33" s="68" t="e">
        <f>E22</f>
        <v>#VALUE!</v>
      </c>
      <c r="F33" s="33"/>
      <c r="G33" s="33"/>
      <c r="H33" s="44"/>
      <c r="I33" s="44"/>
      <c r="J33" s="65"/>
      <c r="K33" s="65"/>
      <c r="L33" s="65"/>
      <c r="M33" s="65"/>
      <c r="N33" s="65"/>
      <c r="O33" s="65"/>
      <c r="P33" s="65"/>
      <c r="Q33" s="65"/>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52"/>
      <c r="AQ33" s="352"/>
      <c r="AR33" s="352"/>
      <c r="AS33" s="352"/>
      <c r="AT33" s="352"/>
      <c r="AU33" s="352"/>
      <c r="AV33" s="352"/>
      <c r="AW33" s="352"/>
      <c r="AX33" s="352"/>
      <c r="AY33" s="352"/>
      <c r="AZ33" s="352"/>
      <c r="BA33" s="352"/>
    </row>
    <row r="34" spans="1:212" ht="19.95" customHeight="1" x14ac:dyDescent="0.25">
      <c r="A34" s="161"/>
      <c r="B34" s="156" t="s">
        <v>23</v>
      </c>
      <c r="C34" s="157" t="s">
        <v>4</v>
      </c>
      <c r="D34" s="44"/>
      <c r="E34" s="69" t="e">
        <f>SUM(J34:K34)</f>
        <v>#VALUE!</v>
      </c>
      <c r="F34" s="33"/>
      <c r="G34" s="33"/>
      <c r="H34" s="44"/>
      <c r="I34" s="44"/>
      <c r="J34" s="64" t="e">
        <f t="shared" ref="J34:Q34" si="8">J22</f>
        <v>#VALUE!</v>
      </c>
      <c r="K34" s="64" t="e">
        <f t="shared" si="8"/>
        <v>#VALUE!</v>
      </c>
      <c r="L34" s="64" t="e">
        <f t="shared" si="8"/>
        <v>#VALUE!</v>
      </c>
      <c r="M34" s="64" t="e">
        <f t="shared" si="8"/>
        <v>#VALUE!</v>
      </c>
      <c r="N34" s="64" t="e">
        <f t="shared" si="8"/>
        <v>#VALUE!</v>
      </c>
      <c r="O34" s="64" t="e">
        <f t="shared" si="8"/>
        <v>#VALUE!</v>
      </c>
      <c r="P34" s="64" t="e">
        <f t="shared" si="8"/>
        <v>#VALUE!</v>
      </c>
      <c r="Q34" s="64" t="e">
        <f t="shared" si="8"/>
        <v>#VALUE!</v>
      </c>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52"/>
      <c r="AQ34" s="352"/>
      <c r="AR34" s="352"/>
      <c r="AS34" s="352"/>
      <c r="AT34" s="352"/>
      <c r="AU34" s="352"/>
      <c r="AV34" s="352"/>
      <c r="AW34" s="352"/>
      <c r="AX34" s="352"/>
      <c r="AY34" s="352"/>
      <c r="AZ34" s="352"/>
      <c r="BA34" s="352"/>
    </row>
    <row r="35" spans="1:212" s="246" customFormat="1" ht="19.95" customHeight="1" x14ac:dyDescent="0.25">
      <c r="A35" s="43"/>
      <c r="B35" s="243" t="s">
        <v>167</v>
      </c>
      <c r="C35" s="244"/>
      <c r="D35" s="245"/>
      <c r="E35" s="245"/>
      <c r="F35" s="245"/>
      <c r="G35" s="245"/>
      <c r="H35" s="245"/>
      <c r="I35" s="245"/>
      <c r="J35" s="58">
        <f>IF($F$40=TRUE,(IF(J5&lt;=(ROUNDUP('Pamata pieņēmumi'!$D$23,0)+$E$39),(IF(J5&lt;=ROUNDUP('Pamata pieņēmumi'!$D$23,0)+$E$41,IF(ROUNDUP('Pamata pieņēmumi'!$D$23,0)+$E$41=Finansējums!J5,(Finansējums!J5-'Pamata pieņēmumi'!$D$23-$E$41),0),IF(J5=($E$39+ROUNDUP('Pamata pieņēmumi'!$D$23,0)),(1-(ROUNDUP('Pamata pieņēmumi'!$D$23,0)-'Pamata pieņēmumi'!$D$23)),1))),0)),(IF(J5&lt;=($E$39+ROUNDUP('Pamata pieņēmumi'!$D$23,0)),IF(Finansējums!J5&lt;=ROUNDUP('Pamata pieņēmumi'!$D$23,0),IF(Finansējums!J5=ROUNDUP('Pamata pieņēmumi'!$D$23,0),J5-'Pamata pieņēmumi'!$D$23,0),IF(J5=($E$39+ROUNDUP('Pamata pieņēmumi'!$D$23,0)),(1-(ROUNDUP('Pamata pieņēmumi'!$D$23,0)-'Pamata pieņēmumi'!$D$23)),1)),0)))</f>
        <v>0</v>
      </c>
      <c r="K35" s="58">
        <f>IF($F$40=TRUE,(IF(K5&lt;=(ROUNDUP('Pamata pieņēmumi'!$D$23,0)+$E$39),(IF(K5&lt;=ROUNDUP('Pamata pieņēmumi'!$D$23,0)+$E$41,IF(ROUNDUP('Pamata pieņēmumi'!$D$23,0)+$E$41=Finansējums!K5,(Finansējums!K5-'Pamata pieņēmumi'!$D$23-$E$41),0),IF(K5=($E$39+ROUNDUP('Pamata pieņēmumi'!$D$23,0)),(1-(ROUNDUP('Pamata pieņēmumi'!$D$23,0)-'Pamata pieņēmumi'!$D$23)),1))),0)),(IF(K5&lt;=($E$39+ROUNDUP('Pamata pieņēmumi'!$D$23,0)),IF(Finansējums!K5&lt;=ROUNDUP('Pamata pieņēmumi'!$D$23,0),IF(Finansējums!K5=ROUNDUP('Pamata pieņēmumi'!$D$23,0),K5-'Pamata pieņēmumi'!$D$23,0),IF(K5=($E$39+ROUNDUP('Pamata pieņēmumi'!$D$23,0)),(1-(ROUNDUP('Pamata pieņēmumi'!$D$23,0)-'Pamata pieņēmumi'!$D$23)),1)),0)))</f>
        <v>0</v>
      </c>
      <c r="L35" s="58">
        <f>IF($F$40=TRUE,(IF(L5&lt;=(ROUNDUP('Pamata pieņēmumi'!$D$23,0)+$E$39),(IF(L5&lt;=ROUNDUP('Pamata pieņēmumi'!$D$23,0)+$E$41,IF(ROUNDUP('Pamata pieņēmumi'!$D$23,0)+$E$41=Finansējums!L5,(Finansējums!L5-'Pamata pieņēmumi'!$D$23-$E$41),0),IF(L5=($E$39+ROUNDUP('Pamata pieņēmumi'!$D$23,0)),(1-(ROUNDUP('Pamata pieņēmumi'!$D$23,0)-'Pamata pieņēmumi'!$D$23)),1))),0)),(IF(L5&lt;=($E$39+ROUNDUP('Pamata pieņēmumi'!$D$23,0)),IF(Finansējums!L5&lt;=ROUNDUP('Pamata pieņēmumi'!$D$23,0),IF(Finansējums!L5=ROUNDUP('Pamata pieņēmumi'!$D$23,0),L5-'Pamata pieņēmumi'!$D$23,0),IF(L5=($E$39+ROUNDUP('Pamata pieņēmumi'!$D$23,0)),(1-(ROUNDUP('Pamata pieņēmumi'!$D$23,0)-'Pamata pieņēmumi'!$D$23)),1)),0)))</f>
        <v>0</v>
      </c>
      <c r="M35" s="58">
        <f>IF($F$40=TRUE,(IF(M5&lt;=(ROUNDUP('Pamata pieņēmumi'!$D$23,0)+$E$39),(IF(M5&lt;=ROUNDUP('Pamata pieņēmumi'!$D$23,0)+$E$41,IF(ROUNDUP('Pamata pieņēmumi'!$D$23,0)+$E$41=Finansējums!M5,(Finansējums!M5-'Pamata pieņēmumi'!$D$23-$E$41),0),IF(M5=($E$39+ROUNDUP('Pamata pieņēmumi'!$D$23,0)),(1-(ROUNDUP('Pamata pieņēmumi'!$D$23,0)-'Pamata pieņēmumi'!$D$23)),1))),0)),(IF(M5&lt;=($E$39+ROUNDUP('Pamata pieņēmumi'!$D$23,0)),IF(Finansējums!M5&lt;=ROUNDUP('Pamata pieņēmumi'!$D$23,0),IF(Finansējums!M5=ROUNDUP('Pamata pieņēmumi'!$D$23,0),M5-'Pamata pieņēmumi'!$D$23,0),IF(M5=($E$39+ROUNDUP('Pamata pieņēmumi'!$D$23,0)),(1-(ROUNDUP('Pamata pieņēmumi'!$D$23,0)-'Pamata pieņēmumi'!$D$23)),1)),0)))</f>
        <v>0</v>
      </c>
      <c r="N35" s="58">
        <f>IF($F$40=TRUE,(IF(N5&lt;=(ROUNDUP('Pamata pieņēmumi'!$D$23,0)+$E$39),(IF(N5&lt;=ROUNDUP('Pamata pieņēmumi'!$D$23,0)+$E$41,IF(ROUNDUP('Pamata pieņēmumi'!$D$23,0)+$E$41=Finansējums!N5,(Finansējums!N5-'Pamata pieņēmumi'!$D$23-$E$41),0),IF(N5=($E$39+ROUNDUP('Pamata pieņēmumi'!$D$23,0)),(1-(ROUNDUP('Pamata pieņēmumi'!$D$23,0)-'Pamata pieņēmumi'!$D$23)),1))),0)),(IF(N5&lt;=($E$39+ROUNDUP('Pamata pieņēmumi'!$D$23,0)),IF(Finansējums!N5&lt;=ROUNDUP('Pamata pieņēmumi'!$D$23,0),IF(Finansējums!N5=ROUNDUP('Pamata pieņēmumi'!$D$23,0),N5-'Pamata pieņēmumi'!$D$23,0),IF(N5=($E$39+ROUNDUP('Pamata pieņēmumi'!$D$23,0)),(1-(ROUNDUP('Pamata pieņēmumi'!$D$23,0)-'Pamata pieņēmumi'!$D$23)),1)),0)))</f>
        <v>0</v>
      </c>
      <c r="O35" s="58">
        <f>IF($F$40=TRUE,(IF(O5&lt;=(ROUNDUP('Pamata pieņēmumi'!$D$23,0)+$E$39),(IF(O5&lt;=ROUNDUP('Pamata pieņēmumi'!$D$23,0)+$E$41,IF(ROUNDUP('Pamata pieņēmumi'!$D$23,0)+$E$41=Finansējums!O5,(Finansējums!O5-'Pamata pieņēmumi'!$D$23-$E$41),0),IF(O5=($E$39+ROUNDUP('Pamata pieņēmumi'!$D$23,0)),(1-(ROUNDUP('Pamata pieņēmumi'!$D$23,0)-'Pamata pieņēmumi'!$D$23)),1))),0)),(IF(O5&lt;=($E$39+ROUNDUP('Pamata pieņēmumi'!$D$23,0)),IF(Finansējums!O5&lt;=ROUNDUP('Pamata pieņēmumi'!$D$23,0),IF(Finansējums!O5=ROUNDUP('Pamata pieņēmumi'!$D$23,0),O5-'Pamata pieņēmumi'!$D$23,0),IF(O5=($E$39+ROUNDUP('Pamata pieņēmumi'!$D$23,0)),(1-(ROUNDUP('Pamata pieņēmumi'!$D$23,0)-'Pamata pieņēmumi'!$D$23)),1)),0)))</f>
        <v>0</v>
      </c>
      <c r="P35" s="58">
        <f>IF($F$40=TRUE,(IF(P5&lt;=(ROUNDUP('Pamata pieņēmumi'!$D$23,0)+$E$39),(IF(P5&lt;=ROUNDUP('Pamata pieņēmumi'!$D$23,0)+$E$41,IF(ROUNDUP('Pamata pieņēmumi'!$D$23,0)+$E$41=Finansējums!P5,(Finansējums!P5-'Pamata pieņēmumi'!$D$23-$E$41),0),IF(P5=($E$39+ROUNDUP('Pamata pieņēmumi'!$D$23,0)),(1-(ROUNDUP('Pamata pieņēmumi'!$D$23,0)-'Pamata pieņēmumi'!$D$23)),1))),0)),(IF(P5&lt;=($E$39+ROUNDUP('Pamata pieņēmumi'!$D$23,0)),IF(Finansējums!P5&lt;=ROUNDUP('Pamata pieņēmumi'!$D$23,0),IF(Finansējums!P5=ROUNDUP('Pamata pieņēmumi'!$D$23,0),P5-'Pamata pieņēmumi'!$D$23,0),IF(P5=($E$39+ROUNDUP('Pamata pieņēmumi'!$D$23,0)),(1-(ROUNDUP('Pamata pieņēmumi'!$D$23,0)-'Pamata pieņēmumi'!$D$23)),1)),0)))</f>
        <v>0</v>
      </c>
      <c r="Q35" s="58">
        <f>IF($F$40=TRUE,(IF(Q5&lt;=(ROUNDUP('Pamata pieņēmumi'!$D$23,0)+$E$39),(IF(Q5&lt;=ROUNDUP('Pamata pieņēmumi'!$D$23,0)+$E$41,IF(ROUNDUP('Pamata pieņēmumi'!$D$23,0)+$E$41=Finansējums!Q5,(Finansējums!Q5-'Pamata pieņēmumi'!$D$23-$E$41),0),IF(Q5=($E$39+ROUNDUP('Pamata pieņēmumi'!$D$23,0)),(1-(ROUNDUP('Pamata pieņēmumi'!$D$23,0)-'Pamata pieņēmumi'!$D$23)),1))),0)),(IF(Q5&lt;=($E$39+ROUNDUP('Pamata pieņēmumi'!$D$23,0)),IF(Finansējums!Q5&lt;=ROUNDUP('Pamata pieņēmumi'!$D$23,0),IF(Finansējums!Q5=ROUNDUP('Pamata pieņēmumi'!$D$23,0),Q5-'Pamata pieņēmumi'!$D$23,0),IF(Q5=($E$39+ROUNDUP('Pamata pieņēmumi'!$D$23,0)),(1-(ROUNDUP('Pamata pieņēmumi'!$D$23,0)-'Pamata pieņēmumi'!$D$23)),1)),0)))</f>
        <v>0</v>
      </c>
      <c r="R35" s="58">
        <f>IF($F$40=TRUE,(IF(R5&lt;=(ROUNDUP('Pamata pieņēmumi'!$D$23,0)+$E$39),(IF(R5&lt;=ROUNDUP('Pamata pieņēmumi'!$D$23,0)+$E$41,IF(ROUNDUP('Pamata pieņēmumi'!$D$23,0)+$E$41=Finansējums!R5,(Finansējums!R5-'Pamata pieņēmumi'!$D$23-$E$41),0),IF(R5=($E$39+ROUNDUP('Pamata pieņēmumi'!$D$23,0)),(1-(ROUNDUP('Pamata pieņēmumi'!$D$23,0)-'Pamata pieņēmumi'!$D$23)),1))),0)),(IF(R5&lt;=($E$39+ROUNDUP('Pamata pieņēmumi'!$D$23,0)),IF(Finansējums!R5&lt;=ROUNDUP('Pamata pieņēmumi'!$D$23,0),IF(Finansējums!R5=ROUNDUP('Pamata pieņēmumi'!$D$23,0),R5-'Pamata pieņēmumi'!$D$23,0),IF(R5=($E$39+ROUNDUP('Pamata pieņēmumi'!$D$23,0)),(1-(ROUNDUP('Pamata pieņēmumi'!$D$23,0)-'Pamata pieņēmumi'!$D$23)),1)),0)))</f>
        <v>0</v>
      </c>
      <c r="S35" s="58">
        <f>IF($F$40=TRUE,(IF(S5&lt;=(ROUNDUP('Pamata pieņēmumi'!$D$23,0)+$E$39),(IF(S5&lt;=ROUNDUP('Pamata pieņēmumi'!$D$23,0)+$E$41,IF(ROUNDUP('Pamata pieņēmumi'!$D$23,0)+$E$41=Finansējums!S5,(Finansējums!S5-'Pamata pieņēmumi'!$D$23-$E$41),0),IF(S5=($E$39+ROUNDUP('Pamata pieņēmumi'!$D$23,0)),(1-(ROUNDUP('Pamata pieņēmumi'!$D$23,0)-'Pamata pieņēmumi'!$D$23)),1))),0)),(IF(S5&lt;=($E$39+ROUNDUP('Pamata pieņēmumi'!$D$23,0)),IF(Finansējums!S5&lt;=ROUNDUP('Pamata pieņēmumi'!$D$23,0),IF(Finansējums!S5=ROUNDUP('Pamata pieņēmumi'!$D$23,0),S5-'Pamata pieņēmumi'!$D$23,0),IF(S5=($E$39+ROUNDUP('Pamata pieņēmumi'!$D$23,0)),(1-(ROUNDUP('Pamata pieņēmumi'!$D$23,0)-'Pamata pieņēmumi'!$D$23)),1)),0)))</f>
        <v>0</v>
      </c>
      <c r="T35" s="58">
        <f>IF($F$40=TRUE,(IF(T5&lt;=(ROUNDUP('Pamata pieņēmumi'!$D$23,0)+$E$39),(IF(T5&lt;=ROUNDUP('Pamata pieņēmumi'!$D$23,0)+$E$41,IF(ROUNDUP('Pamata pieņēmumi'!$D$23,0)+$E$41=Finansējums!T5,(Finansējums!T5-'Pamata pieņēmumi'!$D$23-$E$41),0),IF(T5=($E$39+ROUNDUP('Pamata pieņēmumi'!$D$23,0)),(1-(ROUNDUP('Pamata pieņēmumi'!$D$23,0)-'Pamata pieņēmumi'!$D$23)),1))),0)),(IF(T5&lt;=($E$39+ROUNDUP('Pamata pieņēmumi'!$D$23,0)),IF(Finansējums!T5&lt;=ROUNDUP('Pamata pieņēmumi'!$D$23,0),IF(Finansējums!T5=ROUNDUP('Pamata pieņēmumi'!$D$23,0),T5-'Pamata pieņēmumi'!$D$23,0),IF(T5=($E$39+ROUNDUP('Pamata pieņēmumi'!$D$23,0)),(1-(ROUNDUP('Pamata pieņēmumi'!$D$23,0)-'Pamata pieņēmumi'!$D$23)),1)),0)))</f>
        <v>0</v>
      </c>
      <c r="U35" s="58">
        <f>IF($F$40=TRUE,(IF(U5&lt;=(ROUNDUP('Pamata pieņēmumi'!$D$23,0)+$E$39),(IF(U5&lt;=ROUNDUP('Pamata pieņēmumi'!$D$23,0)+$E$41,IF(ROUNDUP('Pamata pieņēmumi'!$D$23,0)+$E$41=Finansējums!U5,(Finansējums!U5-'Pamata pieņēmumi'!$D$23-$E$41),0),IF(U5=($E$39+ROUNDUP('Pamata pieņēmumi'!$D$23,0)),(1-(ROUNDUP('Pamata pieņēmumi'!$D$23,0)-'Pamata pieņēmumi'!$D$23)),1))),0)),(IF(U5&lt;=($E$39+ROUNDUP('Pamata pieņēmumi'!$D$23,0)),IF(Finansējums!U5&lt;=ROUNDUP('Pamata pieņēmumi'!$D$23,0),IF(Finansējums!U5=ROUNDUP('Pamata pieņēmumi'!$D$23,0),U5-'Pamata pieņēmumi'!$D$23,0),IF(U5=($E$39+ROUNDUP('Pamata pieņēmumi'!$D$23,0)),(1-(ROUNDUP('Pamata pieņēmumi'!$D$23,0)-'Pamata pieņēmumi'!$D$23)),1)),0)))</f>
        <v>0</v>
      </c>
      <c r="V35" s="58">
        <f>IF($F$40=TRUE,(IF(V5&lt;=(ROUNDUP('Pamata pieņēmumi'!$D$23,0)+$E$39),(IF(V5&lt;=ROUNDUP('Pamata pieņēmumi'!$D$23,0)+$E$41,IF(ROUNDUP('Pamata pieņēmumi'!$D$23,0)+$E$41=Finansējums!V5,(Finansējums!V5-'Pamata pieņēmumi'!$D$23-$E$41),0),IF(V5=($E$39+ROUNDUP('Pamata pieņēmumi'!$D$23,0)),(1-(ROUNDUP('Pamata pieņēmumi'!$D$23,0)-'Pamata pieņēmumi'!$D$23)),1))),0)),(IF(V5&lt;=($E$39+ROUNDUP('Pamata pieņēmumi'!$D$23,0)),IF(Finansējums!V5&lt;=ROUNDUP('Pamata pieņēmumi'!$D$23,0),IF(Finansējums!V5=ROUNDUP('Pamata pieņēmumi'!$D$23,0),V5-'Pamata pieņēmumi'!$D$23,0),IF(V5=($E$39+ROUNDUP('Pamata pieņēmumi'!$D$23,0)),(1-(ROUNDUP('Pamata pieņēmumi'!$D$23,0)-'Pamata pieņēmumi'!$D$23)),1)),0)))</f>
        <v>0</v>
      </c>
      <c r="W35" s="58">
        <f>IF($F$40=TRUE,(IF(W5&lt;=(ROUNDUP('Pamata pieņēmumi'!$D$23,0)+$E$39),(IF(W5&lt;=ROUNDUP('Pamata pieņēmumi'!$D$23,0)+$E$41,IF(ROUNDUP('Pamata pieņēmumi'!$D$23,0)+$E$41=Finansējums!W5,(Finansējums!W5-'Pamata pieņēmumi'!$D$23-$E$41),0),IF(W5=($E$39+ROUNDUP('Pamata pieņēmumi'!$D$23,0)),(1-(ROUNDUP('Pamata pieņēmumi'!$D$23,0)-'Pamata pieņēmumi'!$D$23)),1))),0)),(IF(W5&lt;=($E$39+ROUNDUP('Pamata pieņēmumi'!$D$23,0)),IF(Finansējums!W5&lt;=ROUNDUP('Pamata pieņēmumi'!$D$23,0),IF(Finansējums!W5=ROUNDUP('Pamata pieņēmumi'!$D$23,0),W5-'Pamata pieņēmumi'!$D$23,0),IF(W5=($E$39+ROUNDUP('Pamata pieņēmumi'!$D$23,0)),(1-(ROUNDUP('Pamata pieņēmumi'!$D$23,0)-'Pamata pieņēmumi'!$D$23)),1)),0)))</f>
        <v>0</v>
      </c>
      <c r="X35" s="58">
        <f>IF($F$40=TRUE,(IF(X5&lt;=(ROUNDUP('Pamata pieņēmumi'!$D$23,0)+$E$39),(IF(X5&lt;=ROUNDUP('Pamata pieņēmumi'!$D$23,0)+$E$41,IF(ROUNDUP('Pamata pieņēmumi'!$D$23,0)+$E$41=Finansējums!X5,(Finansējums!X5-'Pamata pieņēmumi'!$D$23-$E$41),0),IF(X5=($E$39+ROUNDUP('Pamata pieņēmumi'!$D$23,0)),(1-(ROUNDUP('Pamata pieņēmumi'!$D$23,0)-'Pamata pieņēmumi'!$D$23)),1))),0)),(IF(X5&lt;=($E$39+ROUNDUP('Pamata pieņēmumi'!$D$23,0)),IF(Finansējums!X5&lt;=ROUNDUP('Pamata pieņēmumi'!$D$23,0),IF(Finansējums!X5=ROUNDUP('Pamata pieņēmumi'!$D$23,0),X5-'Pamata pieņēmumi'!$D$23,0),IF(X5=($E$39+ROUNDUP('Pamata pieņēmumi'!$D$23,0)),(1-(ROUNDUP('Pamata pieņēmumi'!$D$23,0)-'Pamata pieņēmumi'!$D$23)),1)),0)))</f>
        <v>0</v>
      </c>
      <c r="Y35" s="58">
        <f>IF($F$40=TRUE,(IF(Y5&lt;=(ROUNDUP('Pamata pieņēmumi'!$D$23,0)+$E$39),(IF(Y5&lt;=ROUNDUP('Pamata pieņēmumi'!$D$23,0)+$E$41,IF(ROUNDUP('Pamata pieņēmumi'!$D$23,0)+$E$41=Finansējums!Y5,(Finansējums!Y5-'Pamata pieņēmumi'!$D$23-$E$41),0),IF(Y5=($E$39+ROUNDUP('Pamata pieņēmumi'!$D$23,0)),(1-(ROUNDUP('Pamata pieņēmumi'!$D$23,0)-'Pamata pieņēmumi'!$D$23)),1))),0)),(IF(Y5&lt;=($E$39+ROUNDUP('Pamata pieņēmumi'!$D$23,0)),IF(Finansējums!Y5&lt;=ROUNDUP('Pamata pieņēmumi'!$D$23,0),IF(Finansējums!Y5=ROUNDUP('Pamata pieņēmumi'!$D$23,0),Y5-'Pamata pieņēmumi'!$D$23,0),IF(Y5=($E$39+ROUNDUP('Pamata pieņēmumi'!$D$23,0)),(1-(ROUNDUP('Pamata pieņēmumi'!$D$23,0)-'Pamata pieņēmumi'!$D$23)),1)),0)))</f>
        <v>0</v>
      </c>
      <c r="Z35" s="58">
        <f>IF($F$40=TRUE,(IF(Z5&lt;=(ROUNDUP('Pamata pieņēmumi'!$D$23,0)+$E$39),(IF(Z5&lt;=ROUNDUP('Pamata pieņēmumi'!$D$23,0)+$E$41,IF(ROUNDUP('Pamata pieņēmumi'!$D$23,0)+$E$41=Finansējums!Z5,(Finansējums!Z5-'Pamata pieņēmumi'!$D$23-$E$41),0),IF(Z5=($E$39+ROUNDUP('Pamata pieņēmumi'!$D$23,0)),(1-(ROUNDUP('Pamata pieņēmumi'!$D$23,0)-'Pamata pieņēmumi'!$D$23)),1))),0)),(IF(Z5&lt;=($E$39+ROUNDUP('Pamata pieņēmumi'!$D$23,0)),IF(Finansējums!Z5&lt;=ROUNDUP('Pamata pieņēmumi'!$D$23,0),IF(Finansējums!Z5=ROUNDUP('Pamata pieņēmumi'!$D$23,0),Z5-'Pamata pieņēmumi'!$D$23,0),IF(Z5=($E$39+ROUNDUP('Pamata pieņēmumi'!$D$23,0)),(1-(ROUNDUP('Pamata pieņēmumi'!$D$23,0)-'Pamata pieņēmumi'!$D$23)),1)),0)))</f>
        <v>0</v>
      </c>
      <c r="AA35" s="58">
        <f>IF($F$40=TRUE,(IF(AA5&lt;=(ROUNDUP('Pamata pieņēmumi'!$D$23,0)+$E$39),(IF(AA5&lt;=ROUNDUP('Pamata pieņēmumi'!$D$23,0)+$E$41,IF(ROUNDUP('Pamata pieņēmumi'!$D$23,0)+$E$41=Finansējums!AA5,(Finansējums!AA5-'Pamata pieņēmumi'!$D$23-$E$41),0),IF(AA5=($E$39+ROUNDUP('Pamata pieņēmumi'!$D$23,0)),(1-(ROUNDUP('Pamata pieņēmumi'!$D$23,0)-'Pamata pieņēmumi'!$D$23)),1))),0)),(IF(AA5&lt;=($E$39+ROUNDUP('Pamata pieņēmumi'!$D$23,0)),IF(Finansējums!AA5&lt;=ROUNDUP('Pamata pieņēmumi'!$D$23,0),IF(Finansējums!AA5=ROUNDUP('Pamata pieņēmumi'!$D$23,0),AA5-'Pamata pieņēmumi'!$D$23,0),IF(AA5=($E$39+ROUNDUP('Pamata pieņēmumi'!$D$23,0)),(1-(ROUNDUP('Pamata pieņēmumi'!$D$23,0)-'Pamata pieņēmumi'!$D$23)),1)),0)))</f>
        <v>0</v>
      </c>
      <c r="AB35" s="58">
        <f>IF($F$40=TRUE,(IF(AB5&lt;=(ROUNDUP('Pamata pieņēmumi'!$D$23,0)+$E$39),(IF(AB5&lt;=ROUNDUP('Pamata pieņēmumi'!$D$23,0)+$E$41,IF(ROUNDUP('Pamata pieņēmumi'!$D$23,0)+$E$41=Finansējums!AB5,(Finansējums!AB5-'Pamata pieņēmumi'!$D$23-$E$41),0),IF(AB5=($E$39+ROUNDUP('Pamata pieņēmumi'!$D$23,0)),(1-(ROUNDUP('Pamata pieņēmumi'!$D$23,0)-'Pamata pieņēmumi'!$D$23)),1))),0)),(IF(AB5&lt;=($E$39+ROUNDUP('Pamata pieņēmumi'!$D$23,0)),IF(Finansējums!AB5&lt;=ROUNDUP('Pamata pieņēmumi'!$D$23,0),IF(Finansējums!AB5=ROUNDUP('Pamata pieņēmumi'!$D$23,0),AB5-'Pamata pieņēmumi'!$D$23,0),IF(AB5=($E$39+ROUNDUP('Pamata pieņēmumi'!$D$23,0)),(1-(ROUNDUP('Pamata pieņēmumi'!$D$23,0)-'Pamata pieņēmumi'!$D$23)),1)),0)))</f>
        <v>0</v>
      </c>
      <c r="AC35" s="58">
        <f>IF($F$40=TRUE,(IF(AC5&lt;=(ROUNDUP('Pamata pieņēmumi'!$D$23,0)+$E$39),(IF(AC5&lt;=ROUNDUP('Pamata pieņēmumi'!$D$23,0)+$E$41,IF(ROUNDUP('Pamata pieņēmumi'!$D$23,0)+$E$41=Finansējums!AC5,(Finansējums!AC5-'Pamata pieņēmumi'!$D$23-$E$41),0),IF(AC5=($E$39+ROUNDUP('Pamata pieņēmumi'!$D$23,0)),(1-(ROUNDUP('Pamata pieņēmumi'!$D$23,0)-'Pamata pieņēmumi'!$D$23)),1))),0)),(IF(AC5&lt;=($E$39+ROUNDUP('Pamata pieņēmumi'!$D$23,0)),IF(Finansējums!AC5&lt;=ROUNDUP('Pamata pieņēmumi'!$D$23,0),IF(Finansējums!AC5=ROUNDUP('Pamata pieņēmumi'!$D$23,0),AC5-'Pamata pieņēmumi'!$D$23,0),IF(AC5=($E$39+ROUNDUP('Pamata pieņēmumi'!$D$23,0)),(1-(ROUNDUP('Pamata pieņēmumi'!$D$23,0)-'Pamata pieņēmumi'!$D$23)),1)),0)))</f>
        <v>0</v>
      </c>
      <c r="AD35" s="58">
        <f>IF($F$40=TRUE,(IF(AD5&lt;=(ROUNDUP('Pamata pieņēmumi'!$D$23,0)+$E$39),(IF(AD5&lt;=ROUNDUP('Pamata pieņēmumi'!$D$23,0)+$E$41,IF(ROUNDUP('Pamata pieņēmumi'!$D$23,0)+$E$41=Finansējums!AD5,(Finansējums!AD5-'Pamata pieņēmumi'!$D$23-$E$41),0),IF(AD5=($E$39+ROUNDUP('Pamata pieņēmumi'!$D$23,0)),(1-(ROUNDUP('Pamata pieņēmumi'!$D$23,0)-'Pamata pieņēmumi'!$D$23)),1))),0)),(IF(AD5&lt;=($E$39+ROUNDUP('Pamata pieņēmumi'!$D$23,0)),IF(Finansējums!AD5&lt;=ROUNDUP('Pamata pieņēmumi'!$D$23,0),IF(Finansējums!AD5=ROUNDUP('Pamata pieņēmumi'!$D$23,0),AD5-'Pamata pieņēmumi'!$D$23,0),IF(AD5=($E$39+ROUNDUP('Pamata pieņēmumi'!$D$23,0)),(1-(ROUNDUP('Pamata pieņēmumi'!$D$23,0)-'Pamata pieņēmumi'!$D$23)),1)),0)))</f>
        <v>0</v>
      </c>
      <c r="AE35" s="58">
        <f>IF($F$40=TRUE,(IF(AE5&lt;=(ROUNDUP('Pamata pieņēmumi'!$D$23,0)+$E$39),(IF(AE5&lt;=ROUNDUP('Pamata pieņēmumi'!$D$23,0)+$E$41,IF(ROUNDUP('Pamata pieņēmumi'!$D$23,0)+$E$41=Finansējums!AE5,(Finansējums!AE5-'Pamata pieņēmumi'!$D$23-$E$41),0),IF(AE5=($E$39+ROUNDUP('Pamata pieņēmumi'!$D$23,0)),(1-(ROUNDUP('Pamata pieņēmumi'!$D$23,0)-'Pamata pieņēmumi'!$D$23)),1))),0)),(IF(AE5&lt;=($E$39+ROUNDUP('Pamata pieņēmumi'!$D$23,0)),IF(Finansējums!AE5&lt;=ROUNDUP('Pamata pieņēmumi'!$D$23,0),IF(Finansējums!AE5=ROUNDUP('Pamata pieņēmumi'!$D$23,0),AE5-'Pamata pieņēmumi'!$D$23,0),IF(AE5=($E$39+ROUNDUP('Pamata pieņēmumi'!$D$23,0)),(1-(ROUNDUP('Pamata pieņēmumi'!$D$23,0)-'Pamata pieņēmumi'!$D$23)),1)),0)))</f>
        <v>0</v>
      </c>
      <c r="AF35" s="58">
        <f>IF($F$40=TRUE,(IF(AF5&lt;=(ROUNDUP('Pamata pieņēmumi'!$D$23,0)+$E$39),(IF(AF5&lt;=ROUNDUP('Pamata pieņēmumi'!$D$23,0)+$E$41,IF(ROUNDUP('Pamata pieņēmumi'!$D$23,0)+$E$41=Finansējums!AF5,(Finansējums!AF5-'Pamata pieņēmumi'!$D$23-$E$41),0),IF(AF5=($E$39+ROUNDUP('Pamata pieņēmumi'!$D$23,0)),(1-(ROUNDUP('Pamata pieņēmumi'!$D$23,0)-'Pamata pieņēmumi'!$D$23)),1))),0)),(IF(AF5&lt;=($E$39+ROUNDUP('Pamata pieņēmumi'!$D$23,0)),IF(Finansējums!AF5&lt;=ROUNDUP('Pamata pieņēmumi'!$D$23,0),IF(Finansējums!AF5=ROUNDUP('Pamata pieņēmumi'!$D$23,0),AF5-'Pamata pieņēmumi'!$D$23,0),IF(AF5=($E$39+ROUNDUP('Pamata pieņēmumi'!$D$23,0)),(1-(ROUNDUP('Pamata pieņēmumi'!$D$23,0)-'Pamata pieņēmumi'!$D$23)),1)),0)))</f>
        <v>0</v>
      </c>
      <c r="AG35" s="58">
        <f>IF($F$40=TRUE,(IF(AG5&lt;=(ROUNDUP('Pamata pieņēmumi'!$D$23,0)+$E$39),(IF(AG5&lt;=ROUNDUP('Pamata pieņēmumi'!$D$23,0)+$E$41,IF(ROUNDUP('Pamata pieņēmumi'!$D$23,0)+$E$41=Finansējums!AG5,(Finansējums!AG5-'Pamata pieņēmumi'!$D$23-$E$41),0),IF(AG5=($E$39+ROUNDUP('Pamata pieņēmumi'!$D$23,0)),(1-(ROUNDUP('Pamata pieņēmumi'!$D$23,0)-'Pamata pieņēmumi'!$D$23)),1))),0)),(IF(AG5&lt;=($E$39+ROUNDUP('Pamata pieņēmumi'!$D$23,0)),IF(Finansējums!AG5&lt;=ROUNDUP('Pamata pieņēmumi'!$D$23,0),IF(Finansējums!AG5=ROUNDUP('Pamata pieņēmumi'!$D$23,0),AG5-'Pamata pieņēmumi'!$D$23,0),IF(AG5=($E$39+ROUNDUP('Pamata pieņēmumi'!$D$23,0)),(1-(ROUNDUP('Pamata pieņēmumi'!$D$23,0)-'Pamata pieņēmumi'!$D$23)),1)),0)))</f>
        <v>0</v>
      </c>
      <c r="AH35" s="58">
        <f>IF($F$40=TRUE,(IF(AH5&lt;=(ROUNDUP('Pamata pieņēmumi'!$D$23,0)+$E$39),(IF(AH5&lt;=ROUNDUP('Pamata pieņēmumi'!$D$23,0)+$E$41,IF(ROUNDUP('Pamata pieņēmumi'!$D$23,0)+$E$41=Finansējums!AH5,(Finansējums!AH5-'Pamata pieņēmumi'!$D$23-$E$41),0),IF(AH5=($E$39+ROUNDUP('Pamata pieņēmumi'!$D$23,0)),(1-(ROUNDUP('Pamata pieņēmumi'!$D$23,0)-'Pamata pieņēmumi'!$D$23)),1))),0)),(IF(AH5&lt;=($E$39+ROUNDUP('Pamata pieņēmumi'!$D$23,0)),IF(Finansējums!AH5&lt;=ROUNDUP('Pamata pieņēmumi'!$D$23,0),IF(Finansējums!AH5=ROUNDUP('Pamata pieņēmumi'!$D$23,0),AH5-'Pamata pieņēmumi'!$D$23,0),IF(AH5=($E$39+ROUNDUP('Pamata pieņēmumi'!$D$23,0)),(1-(ROUNDUP('Pamata pieņēmumi'!$D$23,0)-'Pamata pieņēmumi'!$D$23)),1)),0)))</f>
        <v>0</v>
      </c>
      <c r="AI35" s="58">
        <f>IF($F$40=TRUE,(IF(AI5&lt;=(ROUNDUP('Pamata pieņēmumi'!$D$23,0)+$E$39),(IF(AI5&lt;=ROUNDUP('Pamata pieņēmumi'!$D$23,0)+$E$41,IF(ROUNDUP('Pamata pieņēmumi'!$D$23,0)+$E$41=Finansējums!AI5,(Finansējums!AI5-'Pamata pieņēmumi'!$D$23-$E$41),0),IF(AI5=($E$39+ROUNDUP('Pamata pieņēmumi'!$D$23,0)),(1-(ROUNDUP('Pamata pieņēmumi'!$D$23,0)-'Pamata pieņēmumi'!$D$23)),1))),0)),(IF(AI5&lt;=($E$39+ROUNDUP('Pamata pieņēmumi'!$D$23,0)),IF(Finansējums!AI5&lt;=ROUNDUP('Pamata pieņēmumi'!$D$23,0),IF(Finansējums!AI5=ROUNDUP('Pamata pieņēmumi'!$D$23,0),AI5-'Pamata pieņēmumi'!$D$23,0),IF(AI5=($E$39+ROUNDUP('Pamata pieņēmumi'!$D$23,0)),(1-(ROUNDUP('Pamata pieņēmumi'!$D$23,0)-'Pamata pieņēmumi'!$D$23)),1)),0)))</f>
        <v>0</v>
      </c>
      <c r="AJ35" s="58">
        <f>IF($F$40=TRUE,(IF(AJ5&lt;=(ROUNDUP('Pamata pieņēmumi'!$D$23,0)+$E$39),(IF(AJ5&lt;=ROUNDUP('Pamata pieņēmumi'!$D$23,0)+$E$41,IF(ROUNDUP('Pamata pieņēmumi'!$D$23,0)+$E$41=Finansējums!AJ5,(Finansējums!AJ5-'Pamata pieņēmumi'!$D$23-$E$41),0),IF(AJ5=($E$39+ROUNDUP('Pamata pieņēmumi'!$D$23,0)),(1-(ROUNDUP('Pamata pieņēmumi'!$D$23,0)-'Pamata pieņēmumi'!$D$23)),1))),0)),(IF(AJ5&lt;=($E$39+ROUNDUP('Pamata pieņēmumi'!$D$23,0)),IF(Finansējums!AJ5&lt;=ROUNDUP('Pamata pieņēmumi'!$D$23,0),IF(Finansējums!AJ5=ROUNDUP('Pamata pieņēmumi'!$D$23,0),AJ5-'Pamata pieņēmumi'!$D$23,0),IF(AJ5=($E$39+ROUNDUP('Pamata pieņēmumi'!$D$23,0)),(1-(ROUNDUP('Pamata pieņēmumi'!$D$23,0)-'Pamata pieņēmumi'!$D$23)),1)),0)))</f>
        <v>0</v>
      </c>
      <c r="AK35" s="58">
        <f>IF($F$40=TRUE,(IF(AK5&lt;=(ROUNDUP('Pamata pieņēmumi'!$D$23,0)+$E$39),(IF(AK5&lt;=ROUNDUP('Pamata pieņēmumi'!$D$23,0)+$E$41,IF(ROUNDUP('Pamata pieņēmumi'!$D$23,0)+$E$41=Finansējums!AK5,(Finansējums!AK5-'Pamata pieņēmumi'!$D$23-$E$41),0),IF(AK5=($E$39+ROUNDUP('Pamata pieņēmumi'!$D$23,0)),(1-(ROUNDUP('Pamata pieņēmumi'!$D$23,0)-'Pamata pieņēmumi'!$D$23)),1))),0)),(IF(AK5&lt;=($E$39+ROUNDUP('Pamata pieņēmumi'!$D$23,0)),IF(Finansējums!AK5&lt;=ROUNDUP('Pamata pieņēmumi'!$D$23,0),IF(Finansējums!AK5=ROUNDUP('Pamata pieņēmumi'!$D$23,0),AK5-'Pamata pieņēmumi'!$D$23,0),IF(AK5=($E$39+ROUNDUP('Pamata pieņēmumi'!$D$23,0)),(1-(ROUNDUP('Pamata pieņēmumi'!$D$23,0)-'Pamata pieņēmumi'!$D$23)),1)),0)))</f>
        <v>0</v>
      </c>
      <c r="AL35" s="58">
        <f>IF($F$40=TRUE,(IF(AL5&lt;=(ROUNDUP('Pamata pieņēmumi'!$D$23,0)+$E$39),(IF(AL5&lt;=ROUNDUP('Pamata pieņēmumi'!$D$23,0)+$E$41,IF(ROUNDUP('Pamata pieņēmumi'!$D$23,0)+$E$41=Finansējums!AL5,(Finansējums!AL5-'Pamata pieņēmumi'!$D$23-$E$41),0),IF(AL5=($E$39+ROUNDUP('Pamata pieņēmumi'!$D$23,0)),(1-(ROUNDUP('Pamata pieņēmumi'!$D$23,0)-'Pamata pieņēmumi'!$D$23)),1))),0)),(IF(AL5&lt;=($E$39+ROUNDUP('Pamata pieņēmumi'!$D$23,0)),IF(Finansējums!AL5&lt;=ROUNDUP('Pamata pieņēmumi'!$D$23,0),IF(Finansējums!AL5=ROUNDUP('Pamata pieņēmumi'!$D$23,0),AL5-'Pamata pieņēmumi'!$D$23,0),IF(AL5=($E$39+ROUNDUP('Pamata pieņēmumi'!$D$23,0)),(1-(ROUNDUP('Pamata pieņēmumi'!$D$23,0)-'Pamata pieņēmumi'!$D$23)),1)),0)))</f>
        <v>0</v>
      </c>
      <c r="AM35" s="58">
        <f>IF($F$40=TRUE,(IF(AM5&lt;=(ROUNDUP('Pamata pieņēmumi'!$D$23,0)+$E$39),(IF(AM5&lt;=ROUNDUP('Pamata pieņēmumi'!$D$23,0)+$E$41,IF(ROUNDUP('Pamata pieņēmumi'!$D$23,0)+$E$41=Finansējums!AM5,(Finansējums!AM5-'Pamata pieņēmumi'!$D$23-$E$41),0),IF(AM5=($E$39+ROUNDUP('Pamata pieņēmumi'!$D$23,0)),(1-(ROUNDUP('Pamata pieņēmumi'!$D$23,0)-'Pamata pieņēmumi'!$D$23)),1))),0)),(IF(AM5&lt;=($E$39+ROUNDUP('Pamata pieņēmumi'!$D$23,0)),IF(Finansējums!AM5&lt;=ROUNDUP('Pamata pieņēmumi'!$D$23,0),IF(Finansējums!AM5=ROUNDUP('Pamata pieņēmumi'!$D$23,0),AM5-'Pamata pieņēmumi'!$D$23,0),IF(AM5=($E$39+ROUNDUP('Pamata pieņēmumi'!$D$23,0)),(1-(ROUNDUP('Pamata pieņēmumi'!$D$23,0)-'Pamata pieņēmumi'!$D$23)),1)),0)))</f>
        <v>0</v>
      </c>
      <c r="AN35" s="58">
        <f>IF($F$40=TRUE,(IF(AN5&lt;=(ROUNDUP('Pamata pieņēmumi'!$D$23,0)+$E$39),(IF(AN5&lt;=ROUNDUP('Pamata pieņēmumi'!$D$23,0)+$E$41,IF(ROUNDUP('Pamata pieņēmumi'!$D$23,0)+$E$41=Finansējums!AN5,(Finansējums!AN5-'Pamata pieņēmumi'!$D$23-$E$41),0),IF(AN5=($E$39+ROUNDUP('Pamata pieņēmumi'!$D$23,0)),(1-(ROUNDUP('Pamata pieņēmumi'!$D$23,0)-'Pamata pieņēmumi'!$D$23)),1))),0)),(IF(AN5&lt;=($E$39+ROUNDUP('Pamata pieņēmumi'!$D$23,0)),IF(Finansējums!AN5&lt;=ROUNDUP('Pamata pieņēmumi'!$D$23,0),IF(Finansējums!AN5=ROUNDUP('Pamata pieņēmumi'!$D$23,0),AN5-'Pamata pieņēmumi'!$D$23,0),IF(AN5=($E$39+ROUNDUP('Pamata pieņēmumi'!$D$23,0)),(1-(ROUNDUP('Pamata pieņēmumi'!$D$23,0)-'Pamata pieņēmumi'!$D$23)),1)),0)))</f>
        <v>0</v>
      </c>
      <c r="AO35" s="58">
        <f>IF($F$40=TRUE,(IF(AO5&lt;=(ROUNDUP('Pamata pieņēmumi'!$D$23,0)+$E$39),(IF(AO5&lt;=ROUNDUP('Pamata pieņēmumi'!$D$23,0)+$E$41,IF(ROUNDUP('Pamata pieņēmumi'!$D$23,0)+$E$41=Finansējums!AO5,(Finansējums!AO5-'Pamata pieņēmumi'!$D$23-$E$41),0),IF(AO5=($E$39+ROUNDUP('Pamata pieņēmumi'!$D$23,0)),(1-(ROUNDUP('Pamata pieņēmumi'!$D$23,0)-'Pamata pieņēmumi'!$D$23)),1))),0)),(IF(AO5&lt;=($E$39+ROUNDUP('Pamata pieņēmumi'!$D$23,0)),IF(Finansējums!AO5&lt;=ROUNDUP('Pamata pieņēmumi'!$D$23,0),IF(Finansējums!AO5=ROUNDUP('Pamata pieņēmumi'!$D$23,0),AO5-'Pamata pieņēmumi'!$D$23,0),IF(AO5=($E$39+ROUNDUP('Pamata pieņēmumi'!$D$23,0)),(1-(ROUNDUP('Pamata pieņēmumi'!$D$23,0)-'Pamata pieņēmumi'!$D$23)),1)),0)))</f>
        <v>0</v>
      </c>
      <c r="AP35" s="58">
        <f>IF($F$40=TRUE,(IF(AP5&lt;=(ROUNDUP('Pamata pieņēmumi'!$D$23,0)+$E$39),(IF(AP5&lt;=ROUNDUP('Pamata pieņēmumi'!$D$23,0)+$E$41,IF(ROUNDUP('Pamata pieņēmumi'!$D$23,0)+$E$41=Finansējums!AP5,(Finansējums!AP5-'Pamata pieņēmumi'!$D$23-$E$41),0),IF(AP5=($E$39+ROUNDUP('Pamata pieņēmumi'!$D$23,0)),(1-(ROUNDUP('Pamata pieņēmumi'!$D$23,0)-'Pamata pieņēmumi'!$D$23)),1))),0)),(IF(AP5&lt;=($E$39+ROUNDUP('Pamata pieņēmumi'!$D$23,0)),IF(Finansējums!AP5&lt;=ROUNDUP('Pamata pieņēmumi'!$D$23,0),IF(Finansējums!AP5=ROUNDUP('Pamata pieņēmumi'!$D$23,0),AP5-'Pamata pieņēmumi'!$D$23,0),IF(AP5=($E$39+ROUNDUP('Pamata pieņēmumi'!$D$23,0)),(1-(ROUNDUP('Pamata pieņēmumi'!$D$23,0)-'Pamata pieņēmumi'!$D$23)),1)),0)))</f>
        <v>0</v>
      </c>
      <c r="AQ35" s="58">
        <f>IF($F$40=TRUE,(IF(AQ5&lt;=(ROUNDUP('Pamata pieņēmumi'!$D$23,0)+$E$39),(IF(AQ5&lt;=ROUNDUP('Pamata pieņēmumi'!$D$23,0)+$E$41,IF(ROUNDUP('Pamata pieņēmumi'!$D$23,0)+$E$41=Finansējums!AQ5,(Finansējums!AQ5-'Pamata pieņēmumi'!$D$23-$E$41),0),IF(AQ5=($E$39+ROUNDUP('Pamata pieņēmumi'!$D$23,0)),(1-(ROUNDUP('Pamata pieņēmumi'!$D$23,0)-'Pamata pieņēmumi'!$D$23)),1))),0)),(IF(AQ5&lt;=($E$39+ROUNDUP('Pamata pieņēmumi'!$D$23,0)),IF(Finansējums!AQ5&lt;=ROUNDUP('Pamata pieņēmumi'!$D$23,0),IF(Finansējums!AQ5=ROUNDUP('Pamata pieņēmumi'!$D$23,0),AQ5-'Pamata pieņēmumi'!$D$23,0),IF(AQ5=($E$39+ROUNDUP('Pamata pieņēmumi'!$D$23,0)),(1-(ROUNDUP('Pamata pieņēmumi'!$D$23,0)-'Pamata pieņēmumi'!$D$23)),1)),0)))</f>
        <v>0</v>
      </c>
      <c r="AR35" s="58">
        <f>IF($F$40=TRUE,(IF(AR5&lt;=(ROUNDUP('Pamata pieņēmumi'!$D$23,0)+$E$39),(IF(AR5&lt;=ROUNDUP('Pamata pieņēmumi'!$D$23,0)+$E$41,IF(ROUNDUP('Pamata pieņēmumi'!$D$23,0)+$E$41=Finansējums!AR5,(Finansējums!AR5-'Pamata pieņēmumi'!$D$23-$E$41),0),IF(AR5=($E$39+ROUNDUP('Pamata pieņēmumi'!$D$23,0)),(1-(ROUNDUP('Pamata pieņēmumi'!$D$23,0)-'Pamata pieņēmumi'!$D$23)),1))),0)),(IF(AR5&lt;=($E$39+ROUNDUP('Pamata pieņēmumi'!$D$23,0)),IF(Finansējums!AR5&lt;=ROUNDUP('Pamata pieņēmumi'!$D$23,0),IF(Finansējums!AR5=ROUNDUP('Pamata pieņēmumi'!$D$23,0),AR5-'Pamata pieņēmumi'!$D$23,0),IF(AR5=($E$39+ROUNDUP('Pamata pieņēmumi'!$D$23,0)),(1-(ROUNDUP('Pamata pieņēmumi'!$D$23,0)-'Pamata pieņēmumi'!$D$23)),1)),0)))</f>
        <v>0</v>
      </c>
      <c r="AS35" s="58">
        <f>IF($F$40=TRUE,(IF(AS5&lt;=(ROUNDUP('Pamata pieņēmumi'!$D$23,0)+$E$39),(IF(AS5&lt;=ROUNDUP('Pamata pieņēmumi'!$D$23,0)+$E$41,IF(ROUNDUP('Pamata pieņēmumi'!$D$23,0)+$E$41=Finansējums!AS5,(Finansējums!AS5-'Pamata pieņēmumi'!$D$23-$E$41),0),IF(AS5=($E$39+ROUNDUP('Pamata pieņēmumi'!$D$23,0)),(1-(ROUNDUP('Pamata pieņēmumi'!$D$23,0)-'Pamata pieņēmumi'!$D$23)),1))),0)),(IF(AS5&lt;=($E$39+ROUNDUP('Pamata pieņēmumi'!$D$23,0)),IF(Finansējums!AS5&lt;=ROUNDUP('Pamata pieņēmumi'!$D$23,0),IF(Finansējums!AS5=ROUNDUP('Pamata pieņēmumi'!$D$23,0),AS5-'Pamata pieņēmumi'!$D$23,0),IF(AS5=($E$39+ROUNDUP('Pamata pieņēmumi'!$D$23,0)),(1-(ROUNDUP('Pamata pieņēmumi'!$D$23,0)-'Pamata pieņēmumi'!$D$23)),1)),0)))</f>
        <v>0</v>
      </c>
      <c r="AT35" s="58">
        <f>IF($F$40=TRUE,(IF(AT5&lt;=(ROUNDUP('Pamata pieņēmumi'!$D$23,0)+$E$39),(IF(AT5&lt;=ROUNDUP('Pamata pieņēmumi'!$D$23,0)+$E$41,IF(ROUNDUP('Pamata pieņēmumi'!$D$23,0)+$E$41=Finansējums!AT5,(Finansējums!AT5-'Pamata pieņēmumi'!$D$23-$E$41),0),IF(AT5=($E$39+ROUNDUP('Pamata pieņēmumi'!$D$23,0)),(1-(ROUNDUP('Pamata pieņēmumi'!$D$23,0)-'Pamata pieņēmumi'!$D$23)),1))),0)),(IF(AT5&lt;=($E$39+ROUNDUP('Pamata pieņēmumi'!$D$23,0)),IF(Finansējums!AT5&lt;=ROUNDUP('Pamata pieņēmumi'!$D$23,0),IF(Finansējums!AT5=ROUNDUP('Pamata pieņēmumi'!$D$23,0),AT5-'Pamata pieņēmumi'!$D$23,0),IF(AT5=($E$39+ROUNDUP('Pamata pieņēmumi'!$D$23,0)),(1-(ROUNDUP('Pamata pieņēmumi'!$D$23,0)-'Pamata pieņēmumi'!$D$23)),1)),0)))</f>
        <v>0</v>
      </c>
      <c r="AU35" s="58">
        <f>IF($F$40=TRUE,(IF(AU5&lt;=(ROUNDUP('Pamata pieņēmumi'!$D$23,0)+$E$39),(IF(AU5&lt;=ROUNDUP('Pamata pieņēmumi'!$D$23,0)+$E$41,IF(ROUNDUP('Pamata pieņēmumi'!$D$23,0)+$E$41=Finansējums!AU5,(Finansējums!AU5-'Pamata pieņēmumi'!$D$23-$E$41),0),IF(AU5=($E$39+ROUNDUP('Pamata pieņēmumi'!$D$23,0)),(1-(ROUNDUP('Pamata pieņēmumi'!$D$23,0)-'Pamata pieņēmumi'!$D$23)),1))),0)),(IF(AU5&lt;=($E$39+ROUNDUP('Pamata pieņēmumi'!$D$23,0)),IF(Finansējums!AU5&lt;=ROUNDUP('Pamata pieņēmumi'!$D$23,0),IF(Finansējums!AU5=ROUNDUP('Pamata pieņēmumi'!$D$23,0),AU5-'Pamata pieņēmumi'!$D$23,0),IF(AU5=($E$39+ROUNDUP('Pamata pieņēmumi'!$D$23,0)),(1-(ROUNDUP('Pamata pieņēmumi'!$D$23,0)-'Pamata pieņēmumi'!$D$23)),1)),0)))</f>
        <v>0</v>
      </c>
      <c r="AV35" s="40"/>
      <c r="AW35" s="40"/>
      <c r="AX35" s="40"/>
      <c r="AY35" s="40"/>
      <c r="AZ35" s="40"/>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row>
    <row r="36" spans="1:212" ht="19.95" customHeight="1" x14ac:dyDescent="0.25">
      <c r="A36" s="161"/>
      <c r="B36" s="156" t="s">
        <v>22</v>
      </c>
      <c r="C36" s="157" t="s">
        <v>2</v>
      </c>
      <c r="D36" s="44"/>
      <c r="E36" s="68" t="e">
        <f>E23</f>
        <v>#VALUE!</v>
      </c>
      <c r="F36" s="33"/>
      <c r="G36" s="33"/>
      <c r="H36" s="44"/>
      <c r="I36" s="44"/>
      <c r="J36" s="64"/>
      <c r="K36" s="64"/>
      <c r="L36" s="64"/>
      <c r="M36" s="64"/>
      <c r="N36" s="64"/>
      <c r="O36" s="64"/>
      <c r="P36" s="64"/>
      <c r="Q36" s="64"/>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45"/>
      <c r="AS36" s="40"/>
    </row>
    <row r="37" spans="1:212" ht="19.95" customHeight="1" x14ac:dyDescent="0.25">
      <c r="A37" s="161"/>
      <c r="B37" s="156" t="s">
        <v>23</v>
      </c>
      <c r="C37" s="157" t="s">
        <v>4</v>
      </c>
      <c r="D37" s="44"/>
      <c r="E37" s="69" t="e">
        <f>SUM(J43:AO43)</f>
        <v>#VALUE!</v>
      </c>
      <c r="F37" s="33"/>
      <c r="G37" s="33"/>
      <c r="H37" s="44"/>
      <c r="I37" s="44"/>
      <c r="J37" s="64"/>
      <c r="K37" s="66"/>
      <c r="L37" s="66"/>
      <c r="M37" s="66"/>
      <c r="N37" s="66"/>
      <c r="O37" s="66"/>
      <c r="P37" s="66"/>
      <c r="Q37" s="66"/>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5"/>
      <c r="AS37" s="40"/>
    </row>
    <row r="38" spans="1:212" ht="19.95" customHeight="1" x14ac:dyDescent="0.25">
      <c r="A38" s="161"/>
      <c r="B38" s="156" t="s">
        <v>26</v>
      </c>
      <c r="C38" s="157" t="s">
        <v>2</v>
      </c>
      <c r="D38" s="44"/>
      <c r="E38" s="68">
        <f>'Finansēšanas pieņēmumi'!D11</f>
        <v>6.8999999999999999E-3</v>
      </c>
      <c r="F38" s="33"/>
      <c r="G38" s="33"/>
      <c r="H38" s="44"/>
      <c r="I38" s="44"/>
      <c r="J38" s="64"/>
      <c r="K38" s="64"/>
      <c r="L38" s="64"/>
      <c r="M38" s="64"/>
      <c r="N38" s="64"/>
      <c r="O38" s="64"/>
      <c r="P38" s="64"/>
      <c r="Q38" s="64"/>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45"/>
      <c r="AS38" s="40"/>
    </row>
    <row r="39" spans="1:212" s="247" customFormat="1" ht="25.2" customHeight="1" x14ac:dyDescent="0.25">
      <c r="B39" s="248" t="s">
        <v>224</v>
      </c>
      <c r="C39" s="249" t="s">
        <v>9</v>
      </c>
      <c r="D39" s="47"/>
      <c r="E39" s="33">
        <f>'Finansēšanas pieņēmumi'!D13-'Pamata pieņēmumi'!D23</f>
        <v>0</v>
      </c>
      <c r="F39" s="46"/>
      <c r="G39" s="46"/>
      <c r="H39" s="47"/>
      <c r="I39" s="47"/>
      <c r="J39" s="66">
        <f>IF(AND(J35&gt;0,$F$40=TRUE),$E$39-SUM(I$35:$J35)-$E$41,IF(J35&gt;0,$E$39-SUM(I$35:$J35),0))</f>
        <v>0</v>
      </c>
      <c r="K39" s="66">
        <f>IF(AND(K35&gt;0,$F$40=TRUE),$E$39-SUM(J$35:$J35)-$E$41,IF(K35&gt;0,$E$39-SUM(J$35:$J35),0))</f>
        <v>0</v>
      </c>
      <c r="L39" s="66">
        <f>IF(AND(L35&gt;0,$F$40=TRUE),$E$39-SUM($J$35:K35)-$E$41,IF(L35&gt;0,$E$39-SUM($J$35:K35),0))</f>
        <v>0</v>
      </c>
      <c r="M39" s="66">
        <f>IF(AND(M35&gt;0,$F$40=TRUE),$E$39-SUM($J$35:L35)-$E$41,IF(M35&gt;0,$E$39-SUM($J$35:L35),0))</f>
        <v>0</v>
      </c>
      <c r="N39" s="66">
        <f>IF(AND(N35&gt;0,$F$40=TRUE),$E$39-SUM($J$35:M35)-$E$41,IF(N35&gt;0,$E$39-SUM($J$35:M35),0))</f>
        <v>0</v>
      </c>
      <c r="O39" s="66">
        <f>IF(AND(O35&gt;0,$F$40=TRUE),$E$39-SUM($J$35:N35)-$E$41,IF(O35&gt;0,$E$39-SUM($J$35:N35),0))</f>
        <v>0</v>
      </c>
      <c r="P39" s="66">
        <f>IF(AND(P35&gt;0,$F$40=TRUE),$E$39-SUM($J$35:O35)-$E$41,IF(P35&gt;0,$E$39-SUM($J$35:O35),0))</f>
        <v>0</v>
      </c>
      <c r="Q39" s="66">
        <f>IF(AND(Q35&gt;0,$F$40=TRUE),$E$39-SUM($J$35:P35)-$E$41,IF(Q35&gt;0,$E$39-SUM($J$35:P35),0))</f>
        <v>0</v>
      </c>
      <c r="R39" s="48">
        <f>IF(AND(R35&gt;0,$F$40=TRUE),$E$39-SUM($J$35:Q35)-$E$41,IF(R35&gt;0,$E$39-SUM($J$35:Q35),0))</f>
        <v>0</v>
      </c>
      <c r="S39" s="48">
        <f>IF(AND(S35&gt;0,$F$40=TRUE),$E$39-SUM($J$35:R35)-$E$41,IF(S35&gt;0,$E$39-SUM($J$35:R35),0))</f>
        <v>0</v>
      </c>
      <c r="T39" s="48">
        <f>IF(AND(T35&gt;0,$F$40=TRUE),$E$39-SUM($J$35:S35)-$E$41,IF(T35&gt;0,$E$39-SUM($J$35:S35),0))</f>
        <v>0</v>
      </c>
      <c r="U39" s="48">
        <f>IF(AND(U35&gt;0,$F$40=TRUE),$E$39-SUM($J$35:T35)-$E$41,IF(U35&gt;0,$E$39-SUM($J$35:T35),0))</f>
        <v>0</v>
      </c>
      <c r="V39" s="48">
        <f>IF(AND(V35&gt;0,$F$40=TRUE),$E$39-SUM($J$35:U35)-$E$41,IF(V35&gt;0,$E$39-SUM($J$35:U35),0))</f>
        <v>0</v>
      </c>
      <c r="W39" s="48">
        <f>IF(AND(W35&gt;0,$F$40=TRUE),$E$39-SUM($J$35:V35)-$E$41,IF(W35&gt;0,$E$39-SUM($J$35:V35),0))</f>
        <v>0</v>
      </c>
      <c r="X39" s="48">
        <f>IF(AND(X35&gt;0,$F$40=TRUE),$E$39-SUM($J$35:W35)-$E$41,IF(X35&gt;0,$E$39-SUM($J$35:W35),0))</f>
        <v>0</v>
      </c>
      <c r="Y39" s="48">
        <f>IF(AND(Y35&gt;0,$F$40=TRUE),$E$39-SUM($J$35:X35)-$E$41,IF(Y35&gt;0,$E$39-SUM($J$35:X35),0))</f>
        <v>0</v>
      </c>
      <c r="Z39" s="48">
        <f>IF(AND(Z35&gt;0,$F$40=TRUE),$E$39-SUM($J$35:Y35)-$E$41,IF(Z35&gt;0,$E$39-SUM($J$35:Y35),0))</f>
        <v>0</v>
      </c>
      <c r="AA39" s="48">
        <f>IF(AND(AA35&gt;0,$F$40=TRUE),$E$39-SUM($J$35:Z35)-$E$41,IF(AA35&gt;0,$E$39-SUM($J$35:Z35),0))</f>
        <v>0</v>
      </c>
      <c r="AB39" s="48">
        <f>IF(AND(AB35&gt;0,$F$40=TRUE),$E$39-SUM($J$35:AA35)-$E$41,IF(AB35&gt;0,$E$39-SUM($J$35:AA35),0))</f>
        <v>0</v>
      </c>
      <c r="AC39" s="48">
        <f>IF(AND(AC35&gt;0,$F$40=TRUE),$E$39-SUM($J$35:AB35)-$E$41,IF(AC35&gt;0,$E$39-SUM($J$35:AB35),0))</f>
        <v>0</v>
      </c>
      <c r="AD39" s="48">
        <f>IF(AND(AD35&gt;0,$F$40=TRUE),$E$39-SUM($J$35:AC35)-$E$41,IF(AD35&gt;0,$E$39-SUM($J$35:AC35),0))</f>
        <v>0</v>
      </c>
      <c r="AE39" s="48">
        <f>IF(AND(AE35&gt;0,$F$40=TRUE),$E$39-SUM($J$35:AD35)-$E$41,IF(AE35&gt;0,$E$39-SUM($J$35:AD35),0))</f>
        <v>0</v>
      </c>
      <c r="AF39" s="48">
        <f>IF(AND(AF35&gt;0,$F$40=TRUE),$E$39-SUM($J$35:AE35)-$E$41,IF(AF35&gt;0,$E$39-SUM($J$35:AE35),0))</f>
        <v>0</v>
      </c>
      <c r="AG39" s="48">
        <f>IF(AND(AG35&gt;0,$F$40=TRUE),$E$39-SUM($J$35:AF35)-$E$41,IF(AG35&gt;0,$E$39-SUM($J$35:AF35),0))</f>
        <v>0</v>
      </c>
      <c r="AH39" s="48">
        <f>IF(AND(AH35&gt;0,$F$40=TRUE),$E$39-SUM($J$35:AG35)-$E$41,IF(AH35&gt;0,$E$39-SUM($J$35:AG35),0))</f>
        <v>0</v>
      </c>
      <c r="AI39" s="48">
        <f>IF(AND(AI35&gt;0,$F$40=TRUE),$E$39-SUM($J$35:AH35)-$E$41,IF(AI35&gt;0,$E$39-SUM($J$35:AH35),0))</f>
        <v>0</v>
      </c>
      <c r="AJ39" s="48">
        <f>IF(AND(AJ35&gt;0,$F$40=TRUE),$E$39-SUM($J$35:AI35)-$E$41,IF(AJ35&gt;0,$E$39-SUM($J$35:AI35),0))</f>
        <v>0</v>
      </c>
      <c r="AK39" s="48">
        <f>IF(AND(AK35&gt;0,$F$40=TRUE),$E$39-SUM($J$35:AJ35)-$E$41,IF(AK35&gt;0,$E$39-SUM($J$35:AJ35),0))</f>
        <v>0</v>
      </c>
      <c r="AL39" s="48">
        <f>IF(AND(AL35&gt;0,$F$40=TRUE),$E$39-SUM($J$35:AK35)-$E$41,IF(AL35&gt;0,$E$39-SUM($J$35:AK35),0))</f>
        <v>0</v>
      </c>
      <c r="AM39" s="48">
        <f>IF(AND(AM35&gt;0,$F$40=TRUE),$E$39-SUM($J$35:AL35)-$E$41,IF(AM35&gt;0,$E$39-SUM($J$35:AL35),0))</f>
        <v>0</v>
      </c>
      <c r="AN39" s="48">
        <f>IF(AND(AN35&gt;0,$F$40=TRUE),$E$39-SUM($J$35:AM35)-$E$41,IF(AN35&gt;0,$E$39-SUM($J$35:AM35),0))</f>
        <v>0</v>
      </c>
      <c r="AO39" s="48">
        <f>IF(AND(AO35&gt;0,$F$40=TRUE),$E$39-SUM($J$35:AN35)-$E$41,IF(AO35&gt;0,$E$39-SUM($J$35:AN35),0))</f>
        <v>0</v>
      </c>
      <c r="AP39" s="48">
        <f>IF(AND(AP35&gt;0,$F$40=TRUE),$E$39-SUM($J$35:AO35)-$E$41,IF(AP35&gt;0,$E$39-SUM($J$35:AO35),0))</f>
        <v>0</v>
      </c>
      <c r="AQ39" s="48">
        <f>IF(AND(AQ35&gt;0,$F$40=TRUE),$E$39-SUM($J$35:AP35)-$E$41,IF(AQ35&gt;0,$E$39-SUM($J$35:AP35),0))</f>
        <v>0</v>
      </c>
      <c r="AR39" s="48">
        <f>IF(AND(AR35&gt;0,$F$40=TRUE),$E$39-SUM($J$35:AQ35)-$E$41,IF(AR35&gt;0,$E$39-SUM($J$35:AQ35),0))</f>
        <v>0</v>
      </c>
      <c r="AS39" s="48">
        <f>IF(AND(AS35&gt;0,$F$40=TRUE),$E$39-SUM($J$35:AR35)-$E$41,IF(AS35&gt;0,$E$39-SUM($J$35:AR35),0))</f>
        <v>0</v>
      </c>
      <c r="AT39" s="48">
        <f>IF(AND(AT35&gt;0,$F$40=TRUE),$E$39-SUM($J$35:AS35)-$E$41,IF(AT35&gt;0,$E$39-SUM($J$35:AS35),0))</f>
        <v>0</v>
      </c>
      <c r="AU39" s="48">
        <f>IF(AND(AU35&gt;0,$F$40=TRUE),$E$39-SUM($J$35:AT35)-$E$41,IF(AU35&gt;0,$E$39-SUM($J$35:AT35),0))</f>
        <v>0</v>
      </c>
      <c r="AV39" s="161"/>
      <c r="AW39" s="161"/>
      <c r="AX39" s="161"/>
      <c r="AY39" s="161"/>
      <c r="AZ39" s="161"/>
      <c r="BA39" s="161"/>
    </row>
    <row r="40" spans="1:212" ht="19.95" customHeight="1" x14ac:dyDescent="0.25">
      <c r="A40" s="161"/>
      <c r="B40" s="156" t="s">
        <v>138</v>
      </c>
      <c r="C40" s="157"/>
      <c r="D40" s="44"/>
      <c r="E40" s="33"/>
      <c r="F40" s="49" t="b">
        <f>IF(E41&gt;0, TRUE, FALSE)</f>
        <v>0</v>
      </c>
      <c r="G40" s="33"/>
      <c r="H40" s="44"/>
      <c r="I40" s="44"/>
      <c r="J40" s="64"/>
      <c r="K40" s="64"/>
      <c r="L40" s="64"/>
      <c r="M40" s="64"/>
      <c r="N40" s="64"/>
      <c r="O40" s="64"/>
      <c r="P40" s="64"/>
      <c r="Q40" s="64"/>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45"/>
      <c r="AS40" s="40"/>
    </row>
    <row r="41" spans="1:212" ht="19.95" customHeight="1" x14ac:dyDescent="0.25">
      <c r="A41" s="161"/>
      <c r="B41" s="156" t="s">
        <v>52</v>
      </c>
      <c r="C41" s="157" t="s">
        <v>9</v>
      </c>
      <c r="D41" s="44"/>
      <c r="E41" s="49">
        <f>'Finansēšanas pieņēmumi'!D14</f>
        <v>0</v>
      </c>
      <c r="F41" s="33"/>
      <c r="G41" s="33"/>
      <c r="H41" s="44"/>
      <c r="I41" s="44"/>
      <c r="J41" s="64"/>
      <c r="K41" s="64"/>
      <c r="L41" s="64"/>
      <c r="M41" s="64"/>
      <c r="N41" s="64"/>
      <c r="O41" s="64"/>
      <c r="P41" s="64"/>
      <c r="Q41" s="64"/>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45"/>
      <c r="AS41" s="40"/>
    </row>
    <row r="42" spans="1:212" ht="19.95" customHeight="1" x14ac:dyDescent="0.25">
      <c r="A42" s="161"/>
      <c r="B42" s="250" t="s">
        <v>27</v>
      </c>
      <c r="C42" s="157" t="s">
        <v>4</v>
      </c>
      <c r="D42" s="51"/>
      <c r="E42" s="33"/>
      <c r="F42" s="50"/>
      <c r="G42" s="50"/>
      <c r="H42" s="51"/>
      <c r="I42" s="51"/>
      <c r="J42" s="64">
        <f>I46</f>
        <v>0</v>
      </c>
      <c r="K42" s="64" t="e">
        <f>J46</f>
        <v>#VALUE!</v>
      </c>
      <c r="L42" s="64" t="e">
        <f>K46</f>
        <v>#VALUE!</v>
      </c>
      <c r="M42" s="64" t="e">
        <f>L46</f>
        <v>#VALUE!</v>
      </c>
      <c r="N42" s="64" t="e">
        <f t="shared" ref="N42:AN42" si="9">M46</f>
        <v>#VALUE!</v>
      </c>
      <c r="O42" s="64" t="e">
        <f t="shared" si="9"/>
        <v>#VALUE!</v>
      </c>
      <c r="P42" s="64" t="e">
        <f>O46</f>
        <v>#VALUE!</v>
      </c>
      <c r="Q42" s="64" t="e">
        <f t="shared" si="9"/>
        <v>#VALUE!</v>
      </c>
      <c r="R42" s="52" t="e">
        <f t="shared" si="9"/>
        <v>#VALUE!</v>
      </c>
      <c r="S42" s="52" t="e">
        <f t="shared" si="9"/>
        <v>#VALUE!</v>
      </c>
      <c r="T42" s="52" t="e">
        <f t="shared" si="9"/>
        <v>#VALUE!</v>
      </c>
      <c r="U42" s="52" t="e">
        <f t="shared" si="9"/>
        <v>#VALUE!</v>
      </c>
      <c r="V42" s="52" t="e">
        <f t="shared" si="9"/>
        <v>#VALUE!</v>
      </c>
      <c r="W42" s="52" t="e">
        <f t="shared" si="9"/>
        <v>#VALUE!</v>
      </c>
      <c r="X42" s="52" t="e">
        <f t="shared" si="9"/>
        <v>#VALUE!</v>
      </c>
      <c r="Y42" s="52" t="e">
        <f t="shared" si="9"/>
        <v>#VALUE!</v>
      </c>
      <c r="Z42" s="52" t="e">
        <f t="shared" si="9"/>
        <v>#VALUE!</v>
      </c>
      <c r="AA42" s="52" t="e">
        <f t="shared" si="9"/>
        <v>#VALUE!</v>
      </c>
      <c r="AB42" s="52" t="e">
        <f t="shared" si="9"/>
        <v>#VALUE!</v>
      </c>
      <c r="AC42" s="52" t="e">
        <f t="shared" si="9"/>
        <v>#VALUE!</v>
      </c>
      <c r="AD42" s="52" t="e">
        <f t="shared" si="9"/>
        <v>#VALUE!</v>
      </c>
      <c r="AE42" s="52" t="e">
        <f t="shared" si="9"/>
        <v>#VALUE!</v>
      </c>
      <c r="AF42" s="52" t="e">
        <f t="shared" si="9"/>
        <v>#VALUE!</v>
      </c>
      <c r="AG42" s="52" t="e">
        <f t="shared" si="9"/>
        <v>#VALUE!</v>
      </c>
      <c r="AH42" s="52" t="e">
        <f t="shared" si="9"/>
        <v>#VALUE!</v>
      </c>
      <c r="AI42" s="52" t="e">
        <f t="shared" si="9"/>
        <v>#VALUE!</v>
      </c>
      <c r="AJ42" s="52" t="e">
        <f t="shared" si="9"/>
        <v>#VALUE!</v>
      </c>
      <c r="AK42" s="52" t="e">
        <f t="shared" si="9"/>
        <v>#VALUE!</v>
      </c>
      <c r="AL42" s="52" t="e">
        <f t="shared" si="9"/>
        <v>#VALUE!</v>
      </c>
      <c r="AM42" s="52" t="e">
        <f t="shared" si="9"/>
        <v>#VALUE!</v>
      </c>
      <c r="AN42" s="52" t="e">
        <f t="shared" si="9"/>
        <v>#VALUE!</v>
      </c>
      <c r="AO42" s="52" t="e">
        <f>AN46</f>
        <v>#VALUE!</v>
      </c>
      <c r="AP42" s="52" t="e">
        <f t="shared" ref="AP42:AR42" si="10">AO46</f>
        <v>#VALUE!</v>
      </c>
      <c r="AQ42" s="52" t="e">
        <f t="shared" si="10"/>
        <v>#VALUE!</v>
      </c>
      <c r="AR42" s="52" t="e">
        <f t="shared" si="10"/>
        <v>#VALUE!</v>
      </c>
      <c r="AS42" s="52" t="e">
        <f t="shared" ref="AS42" si="11">AR46</f>
        <v>#VALUE!</v>
      </c>
      <c r="AT42" s="52" t="e">
        <f t="shared" ref="AT42" si="12">AS46</f>
        <v>#VALUE!</v>
      </c>
      <c r="AU42" s="52" t="e">
        <f t="shared" ref="AU42" si="13">AT46</f>
        <v>#VALUE!</v>
      </c>
    </row>
    <row r="43" spans="1:212" s="43" customFormat="1" ht="19.95" customHeight="1" x14ac:dyDescent="0.25">
      <c r="A43" s="53"/>
      <c r="B43" s="170" t="s">
        <v>28</v>
      </c>
      <c r="C43" s="157" t="s">
        <v>4</v>
      </c>
      <c r="D43" s="53"/>
      <c r="E43" s="42"/>
      <c r="F43" s="42"/>
      <c r="G43" s="42"/>
      <c r="H43" s="53"/>
      <c r="I43" s="53"/>
      <c r="J43" s="64" t="e">
        <f>J23</f>
        <v>#VALUE!</v>
      </c>
      <c r="K43" s="64" t="e">
        <f>K23</f>
        <v>#VALUE!</v>
      </c>
      <c r="L43" s="64" t="e">
        <f>L23</f>
        <v>#VALUE!</v>
      </c>
      <c r="M43" s="64" t="e">
        <f t="shared" ref="M43:Q43" si="14">M23</f>
        <v>#VALUE!</v>
      </c>
      <c r="N43" s="64" t="e">
        <f t="shared" si="14"/>
        <v>#VALUE!</v>
      </c>
      <c r="O43" s="64" t="e">
        <f t="shared" si="14"/>
        <v>#VALUE!</v>
      </c>
      <c r="P43" s="64" t="e">
        <f t="shared" si="14"/>
        <v>#VALUE!</v>
      </c>
      <c r="Q43" s="64" t="e">
        <f t="shared" si="14"/>
        <v>#VALUE!</v>
      </c>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45"/>
      <c r="AS43" s="40"/>
    </row>
    <row r="44" spans="1:212" s="251" customFormat="1" ht="19.95" customHeight="1" x14ac:dyDescent="0.25">
      <c r="A44" s="54"/>
      <c r="B44" s="241" t="s">
        <v>29</v>
      </c>
      <c r="C44" s="157" t="s">
        <v>4</v>
      </c>
      <c r="D44" s="54"/>
      <c r="E44" s="42"/>
      <c r="F44" s="48"/>
      <c r="G44" s="48"/>
      <c r="H44" s="54"/>
      <c r="I44" s="54"/>
      <c r="J44" s="319">
        <f>(IF(J39=0,0,-(J42/J39))*J35)</f>
        <v>0</v>
      </c>
      <c r="K44" s="319">
        <f>(IF(K39=0,0,-(K42/K39))*K35)</f>
        <v>0</v>
      </c>
      <c r="L44" s="319">
        <f>(IF(L39=0,0,(-(L42/L39)*L35)))</f>
        <v>0</v>
      </c>
      <c r="M44" s="319">
        <f t="shared" ref="M44:AN44" si="15">(IF(M39=0,0,(-(M42/M39)*M35)))</f>
        <v>0</v>
      </c>
      <c r="N44" s="319">
        <f t="shared" si="15"/>
        <v>0</v>
      </c>
      <c r="O44" s="319">
        <f t="shared" si="15"/>
        <v>0</v>
      </c>
      <c r="P44" s="319">
        <f t="shared" si="15"/>
        <v>0</v>
      </c>
      <c r="Q44" s="319">
        <f t="shared" si="15"/>
        <v>0</v>
      </c>
      <c r="R44" s="320">
        <f t="shared" si="15"/>
        <v>0</v>
      </c>
      <c r="S44" s="320">
        <f t="shared" si="15"/>
        <v>0</v>
      </c>
      <c r="T44" s="320">
        <f t="shared" si="15"/>
        <v>0</v>
      </c>
      <c r="U44" s="320">
        <f t="shared" si="15"/>
        <v>0</v>
      </c>
      <c r="V44" s="320">
        <f>(IF(V39=0,0,(-(V42/V39)*V35)))</f>
        <v>0</v>
      </c>
      <c r="W44" s="320">
        <f t="shared" si="15"/>
        <v>0</v>
      </c>
      <c r="X44" s="320">
        <f t="shared" si="15"/>
        <v>0</v>
      </c>
      <c r="Y44" s="320">
        <f t="shared" si="15"/>
        <v>0</v>
      </c>
      <c r="Z44" s="320">
        <f t="shared" si="15"/>
        <v>0</v>
      </c>
      <c r="AA44" s="320">
        <f t="shared" si="15"/>
        <v>0</v>
      </c>
      <c r="AB44" s="320">
        <f t="shared" si="15"/>
        <v>0</v>
      </c>
      <c r="AC44" s="320">
        <f t="shared" si="15"/>
        <v>0</v>
      </c>
      <c r="AD44" s="320">
        <f t="shared" si="15"/>
        <v>0</v>
      </c>
      <c r="AE44" s="320">
        <f t="shared" si="15"/>
        <v>0</v>
      </c>
      <c r="AF44" s="320">
        <f t="shared" si="15"/>
        <v>0</v>
      </c>
      <c r="AG44" s="320">
        <f t="shared" si="15"/>
        <v>0</v>
      </c>
      <c r="AH44" s="320">
        <f t="shared" si="15"/>
        <v>0</v>
      </c>
      <c r="AI44" s="320">
        <f t="shared" si="15"/>
        <v>0</v>
      </c>
      <c r="AJ44" s="320">
        <f t="shared" si="15"/>
        <v>0</v>
      </c>
      <c r="AK44" s="320">
        <f t="shared" si="15"/>
        <v>0</v>
      </c>
      <c r="AL44" s="320">
        <f t="shared" si="15"/>
        <v>0</v>
      </c>
      <c r="AM44" s="320">
        <f t="shared" si="15"/>
        <v>0</v>
      </c>
      <c r="AN44" s="320">
        <f t="shared" si="15"/>
        <v>0</v>
      </c>
      <c r="AO44" s="320">
        <f>(IF(AO39=0,0,(-(AO42/AO39)*AO35)))</f>
        <v>0</v>
      </c>
      <c r="AP44" s="320">
        <f t="shared" ref="AP44:AU44" si="16">(IF(AP39=0,0,(-(AP42/AP39)*AP35)))</f>
        <v>0</v>
      </c>
      <c r="AQ44" s="320">
        <f t="shared" si="16"/>
        <v>0</v>
      </c>
      <c r="AR44" s="320">
        <f t="shared" si="16"/>
        <v>0</v>
      </c>
      <c r="AS44" s="320">
        <f t="shared" si="16"/>
        <v>0</v>
      </c>
      <c r="AT44" s="320">
        <f t="shared" si="16"/>
        <v>0</v>
      </c>
      <c r="AU44" s="320">
        <f t="shared" si="16"/>
        <v>0</v>
      </c>
      <c r="AV44" s="43"/>
      <c r="AW44" s="43"/>
      <c r="AX44" s="43"/>
      <c r="AY44" s="43"/>
      <c r="AZ44" s="43"/>
      <c r="BA44" s="43"/>
    </row>
    <row r="45" spans="1:212" s="43" customFormat="1" ht="19.95" customHeight="1" x14ac:dyDescent="0.25">
      <c r="A45" s="53"/>
      <c r="B45" s="241" t="s">
        <v>20</v>
      </c>
      <c r="C45" s="157" t="s">
        <v>4</v>
      </c>
      <c r="D45" s="53"/>
      <c r="E45" s="42"/>
      <c r="F45" s="42"/>
      <c r="G45" s="42"/>
      <c r="H45" s="53"/>
      <c r="I45" s="53"/>
      <c r="J45" s="319">
        <f>IF(J5=(ROUNDUP(('Pamata pieņēmumi'!$D$23-0.5),0)+1),-'Finansēšanas pieņēmumi'!$D$51*$E$14,0)</f>
        <v>0</v>
      </c>
      <c r="K45" s="319">
        <f>IF(K5=(ROUNDUP(('Pamata pieņēmumi'!$D$23-0.5),0)+1),-'Finansēšanas pieņēmumi'!$D$51*$E$14,0)</f>
        <v>0</v>
      </c>
      <c r="L45" s="319">
        <f>IF(L5=(ROUNDUP(('Pamata pieņēmumi'!$D$23-0.5),0)+1),-'Finansēšanas pieņēmumi'!$D$51*$E$14,0)</f>
        <v>0</v>
      </c>
      <c r="M45" s="319">
        <f>IF(M5=(ROUNDUP(('Pamata pieņēmumi'!$D$23-0.5),0)+1),-'Finansēšanas pieņēmumi'!$D$51*$E$14,0)</f>
        <v>0</v>
      </c>
      <c r="N45" s="319">
        <f>IF(N5=(ROUNDUP(('Pamata pieņēmumi'!$D$23-0.5),0)+1),-'Finansēšanas pieņēmumi'!$D$51*$E$14,0)</f>
        <v>0</v>
      </c>
      <c r="O45" s="319">
        <f>IF(O5=(ROUNDUP(('Pamata pieņēmumi'!$D$23-0.5),0)+1),-'Finansēšanas pieņēmumi'!$D$51*$E$14,0)</f>
        <v>0</v>
      </c>
      <c r="P45" s="319">
        <f>IF(P5=(ROUNDUP(('Pamata pieņēmumi'!$D$23-0.5),0)+1),-'Finansēšanas pieņēmumi'!$D$51*$E$14,0)</f>
        <v>0</v>
      </c>
      <c r="Q45" s="319">
        <f>IF(Q5=(ROUNDUP(('Pamata pieņēmumi'!$D$23-0.5),0)+1),-'Finansēšanas pieņēmumi'!$D$51*$E$14,0)</f>
        <v>0</v>
      </c>
      <c r="R45" s="320">
        <f>IF(R5=(ROUNDUP(('Pamata pieņēmumi'!$D$23-0.5),0)+1),-'Finansēšanas pieņēmumi'!$D$51*$E$14,0)</f>
        <v>0</v>
      </c>
      <c r="S45" s="320">
        <f>IF(S5=(ROUNDUP(('Pamata pieņēmumi'!$D$23-0.5),0)+1),-'Finansēšanas pieņēmumi'!$D$51*$E$14,0)</f>
        <v>0</v>
      </c>
      <c r="T45" s="320">
        <f>IF(T5=(ROUNDUP(('Pamata pieņēmumi'!$D$23-0.5),0)+1),-'Finansēšanas pieņēmumi'!$D$51*$E$14,0)</f>
        <v>0</v>
      </c>
      <c r="U45" s="320">
        <f>IF(U5=(ROUNDUP(('Pamata pieņēmumi'!$D$23-0.5),0)+1),-'Finansēšanas pieņēmumi'!$D$51*$E$14,0)</f>
        <v>0</v>
      </c>
      <c r="V45" s="320">
        <f>IF(V5=(ROUNDUP(('Pamata pieņēmumi'!$D$23-0.5),0)+1),-'Finansēšanas pieņēmumi'!$D$51*$E$14,0)</f>
        <v>0</v>
      </c>
      <c r="W45" s="320">
        <f>IF(W5=(ROUNDUP(('Pamata pieņēmumi'!$D$23-0.5),0)+1),-'Finansēšanas pieņēmumi'!$D$51*$E$14,0)</f>
        <v>0</v>
      </c>
      <c r="X45" s="320">
        <f>IF(X5=(ROUNDUP(('Pamata pieņēmumi'!$D$23-0.5),0)+1),-'Finansēšanas pieņēmumi'!$D$51*$E$14,0)</f>
        <v>0</v>
      </c>
      <c r="Y45" s="320">
        <f>IF(Y5=(ROUNDUP(('Pamata pieņēmumi'!$D$23-0.5),0)+1),-'Finansēšanas pieņēmumi'!$D$51*$E$14,0)</f>
        <v>0</v>
      </c>
      <c r="Z45" s="320">
        <f>IF(Z5=(ROUNDUP(('Pamata pieņēmumi'!$D$23-0.5),0)+1),-'Finansēšanas pieņēmumi'!$D$51*$E$14,0)</f>
        <v>0</v>
      </c>
      <c r="AA45" s="320">
        <f>IF(AA5=(ROUNDUP(('Pamata pieņēmumi'!$D$23-0.5),0)+1),-'Finansēšanas pieņēmumi'!$D$51*$E$14,0)</f>
        <v>0</v>
      </c>
      <c r="AB45" s="320">
        <f>IF(AB5=(ROUNDUP(('Pamata pieņēmumi'!$D$23-0.5),0)+1),-'Finansēšanas pieņēmumi'!$D$51*$E$14,0)</f>
        <v>0</v>
      </c>
      <c r="AC45" s="320">
        <f>IF(AC5=(ROUNDUP(('Pamata pieņēmumi'!$D$23-0.5),0)+1),-'Finansēšanas pieņēmumi'!$D$51*$E$14,0)</f>
        <v>0</v>
      </c>
      <c r="AD45" s="320">
        <f>IF(AD5=(ROUNDUP(('Pamata pieņēmumi'!$D$23-0.5),0)+1),-'Finansēšanas pieņēmumi'!$D$51*$E$14,0)</f>
        <v>0</v>
      </c>
      <c r="AE45" s="320">
        <f>IF(AE5=(ROUNDUP(('Pamata pieņēmumi'!$D$23-0.5),0)+1),-'Finansēšanas pieņēmumi'!$D$51*$E$14,0)</f>
        <v>0</v>
      </c>
      <c r="AF45" s="320">
        <f>IF(AF5=(ROUNDUP(('Pamata pieņēmumi'!$D$23-0.5),0)+1),-'Finansēšanas pieņēmumi'!$D$51*$E$14,0)</f>
        <v>0</v>
      </c>
      <c r="AG45" s="320">
        <f>IF(AG5=(ROUNDUP(('Pamata pieņēmumi'!$D$23-0.5),0)+1),-'Finansēšanas pieņēmumi'!$D$51*$E$14,0)</f>
        <v>0</v>
      </c>
      <c r="AH45" s="320">
        <f>IF(AH5=(ROUNDUP(('Pamata pieņēmumi'!$D$23-0.5),0)+1),-'Finansēšanas pieņēmumi'!$D$51*$E$14,0)</f>
        <v>0</v>
      </c>
      <c r="AI45" s="320">
        <f>IF(AI5=(ROUNDUP(('Pamata pieņēmumi'!$D$23-0.5),0)+1),-'Finansēšanas pieņēmumi'!$D$51*$E$14,0)</f>
        <v>0</v>
      </c>
      <c r="AJ45" s="320">
        <f>IF(AJ5=(ROUNDUP(('Pamata pieņēmumi'!$D$23-0.5),0)+1),-'Finansēšanas pieņēmumi'!$D$51*$E$14,0)</f>
        <v>0</v>
      </c>
      <c r="AK45" s="320">
        <f>IF(AK5=(ROUNDUP(('Pamata pieņēmumi'!$D$23-0.5),0)+1),-'Finansēšanas pieņēmumi'!$D$51*$E$14,0)</f>
        <v>0</v>
      </c>
      <c r="AL45" s="320">
        <f>IF(AL5=(ROUNDUP(('Pamata pieņēmumi'!$D$23-0.5),0)+1),-'Finansēšanas pieņēmumi'!$D$51*$E$14,0)</f>
        <v>0</v>
      </c>
      <c r="AM45" s="320">
        <f>IF(AM5=(ROUNDUP(('Pamata pieņēmumi'!$D$23-0.5),0)+1),-'Finansēšanas pieņēmumi'!$D$51*$E$14,0)</f>
        <v>0</v>
      </c>
      <c r="AN45" s="320">
        <f>IF(AN5=(ROUNDUP(('Pamata pieņēmumi'!$D$23-0.5),0)+1),-'Finansēšanas pieņēmumi'!$D$51*$E$14,0)</f>
        <v>0</v>
      </c>
      <c r="AO45" s="320">
        <f>IF(AO5=(ROUNDUP(('Pamata pieņēmumi'!$D$23-0.5),0)+1),-'Finansēšanas pieņēmumi'!$D$51*$E$14,0)</f>
        <v>0</v>
      </c>
      <c r="AP45" s="320">
        <f>IF(AP5=(ROUNDUP(('Pamata pieņēmumi'!$D$23-0.5),0)+1),-'Finansēšanas pieņēmumi'!$D$51*$E$14,0)</f>
        <v>0</v>
      </c>
      <c r="AQ45" s="320">
        <f>IF(AQ5=(ROUNDUP(('Pamata pieņēmumi'!$D$23-0.5),0)+1),-'Finansēšanas pieņēmumi'!$D$51*$E$14,0)</f>
        <v>0</v>
      </c>
      <c r="AR45" s="320">
        <f>IF(AR5=(ROUNDUP(('Pamata pieņēmumi'!$D$23-0.5),0)+1),-'Finansēšanas pieņēmumi'!$D$51*$E$14,0)</f>
        <v>0</v>
      </c>
      <c r="AS45" s="320">
        <f>IF(AS5=(ROUNDUP(('Pamata pieņēmumi'!$D$23-0.5),0)+1),-'Finansēšanas pieņēmumi'!$D$51*$E$14,0)</f>
        <v>0</v>
      </c>
      <c r="AT45" s="320">
        <f>IF(AT5=(ROUNDUP(('Pamata pieņēmumi'!$D$23-0.5),0)+1),-'Finansēšanas pieņēmumi'!$D$51*$E$14,0)</f>
        <v>0</v>
      </c>
      <c r="AU45" s="320">
        <f>IF(AU5=(ROUNDUP(('Pamata pieņēmumi'!$D$23-0.5),0)+1),-'Finansēšanas pieņēmumi'!$D$51*$E$14,0)</f>
        <v>0</v>
      </c>
    </row>
    <row r="46" spans="1:212" ht="19.95" customHeight="1" x14ac:dyDescent="0.25">
      <c r="A46" s="161"/>
      <c r="B46" s="250" t="s">
        <v>30</v>
      </c>
      <c r="C46" s="157" t="s">
        <v>4</v>
      </c>
      <c r="D46" s="51"/>
      <c r="E46" s="33"/>
      <c r="F46" s="50"/>
      <c r="G46" s="50"/>
      <c r="H46" s="51"/>
      <c r="I46" s="51"/>
      <c r="J46" s="64" t="e">
        <f>SUM(J42:J45)</f>
        <v>#VALUE!</v>
      </c>
      <c r="K46" s="64" t="e">
        <f>SUM(K42:K45)</f>
        <v>#VALUE!</v>
      </c>
      <c r="L46" s="64" t="e">
        <f>SUM(L42:L45)</f>
        <v>#VALUE!</v>
      </c>
      <c r="M46" s="64" t="e">
        <f t="shared" ref="M46:AM46" si="17">SUM(M42:M45)</f>
        <v>#VALUE!</v>
      </c>
      <c r="N46" s="64" t="e">
        <f t="shared" si="17"/>
        <v>#VALUE!</v>
      </c>
      <c r="O46" s="64" t="e">
        <f t="shared" si="17"/>
        <v>#VALUE!</v>
      </c>
      <c r="P46" s="64" t="e">
        <f t="shared" si="17"/>
        <v>#VALUE!</v>
      </c>
      <c r="Q46" s="64" t="e">
        <f t="shared" si="17"/>
        <v>#VALUE!</v>
      </c>
      <c r="R46" s="52" t="e">
        <f t="shared" si="17"/>
        <v>#VALUE!</v>
      </c>
      <c r="S46" s="52" t="e">
        <f t="shared" si="17"/>
        <v>#VALUE!</v>
      </c>
      <c r="T46" s="52" t="e">
        <f t="shared" si="17"/>
        <v>#VALUE!</v>
      </c>
      <c r="U46" s="52" t="e">
        <f t="shared" si="17"/>
        <v>#VALUE!</v>
      </c>
      <c r="V46" s="52" t="e">
        <f t="shared" si="17"/>
        <v>#VALUE!</v>
      </c>
      <c r="W46" s="52" t="e">
        <f t="shared" si="17"/>
        <v>#VALUE!</v>
      </c>
      <c r="X46" s="52" t="e">
        <f t="shared" si="17"/>
        <v>#VALUE!</v>
      </c>
      <c r="Y46" s="52" t="e">
        <f t="shared" si="17"/>
        <v>#VALUE!</v>
      </c>
      <c r="Z46" s="52" t="e">
        <f t="shared" si="17"/>
        <v>#VALUE!</v>
      </c>
      <c r="AA46" s="52" t="e">
        <f t="shared" si="17"/>
        <v>#VALUE!</v>
      </c>
      <c r="AB46" s="52" t="e">
        <f t="shared" si="17"/>
        <v>#VALUE!</v>
      </c>
      <c r="AC46" s="52" t="e">
        <f t="shared" si="17"/>
        <v>#VALUE!</v>
      </c>
      <c r="AD46" s="52" t="e">
        <f t="shared" si="17"/>
        <v>#VALUE!</v>
      </c>
      <c r="AE46" s="52" t="e">
        <f t="shared" si="17"/>
        <v>#VALUE!</v>
      </c>
      <c r="AF46" s="52" t="e">
        <f t="shared" si="17"/>
        <v>#VALUE!</v>
      </c>
      <c r="AG46" s="52" t="e">
        <f t="shared" si="17"/>
        <v>#VALUE!</v>
      </c>
      <c r="AH46" s="52" t="e">
        <f t="shared" si="17"/>
        <v>#VALUE!</v>
      </c>
      <c r="AI46" s="52" t="e">
        <f t="shared" si="17"/>
        <v>#VALUE!</v>
      </c>
      <c r="AJ46" s="52" t="e">
        <f t="shared" si="17"/>
        <v>#VALUE!</v>
      </c>
      <c r="AK46" s="52" t="e">
        <f t="shared" si="17"/>
        <v>#VALUE!</v>
      </c>
      <c r="AL46" s="52" t="e">
        <f t="shared" si="17"/>
        <v>#VALUE!</v>
      </c>
      <c r="AM46" s="52" t="e">
        <f t="shared" si="17"/>
        <v>#VALUE!</v>
      </c>
      <c r="AN46" s="52" t="e">
        <f>SUM(AN42:AN45)</f>
        <v>#VALUE!</v>
      </c>
      <c r="AO46" s="52" t="e">
        <f>SUM(AO42:AO45)</f>
        <v>#VALUE!</v>
      </c>
      <c r="AP46" s="52" t="e">
        <f t="shared" ref="AP46:AU46" si="18">SUM(AP42:AP45)</f>
        <v>#VALUE!</v>
      </c>
      <c r="AQ46" s="52" t="e">
        <f t="shared" si="18"/>
        <v>#VALUE!</v>
      </c>
      <c r="AR46" s="52" t="e">
        <f t="shared" si="18"/>
        <v>#VALUE!</v>
      </c>
      <c r="AS46" s="52" t="e">
        <f t="shared" si="18"/>
        <v>#VALUE!</v>
      </c>
      <c r="AT46" s="52" t="e">
        <f t="shared" si="18"/>
        <v>#VALUE!</v>
      </c>
      <c r="AU46" s="52" t="e">
        <f t="shared" si="18"/>
        <v>#VALUE!</v>
      </c>
    </row>
    <row r="47" spans="1:212" s="254" customFormat="1" ht="19.95" customHeight="1" x14ac:dyDescent="0.25">
      <c r="A47" s="252"/>
      <c r="B47" s="253" t="s">
        <v>7</v>
      </c>
      <c r="C47" s="157" t="s">
        <v>4</v>
      </c>
      <c r="D47" s="57"/>
      <c r="E47" s="56"/>
      <c r="F47" s="56"/>
      <c r="G47" s="56"/>
      <c r="H47" s="57"/>
      <c r="I47" s="57"/>
      <c r="J47" s="64" t="e">
        <f>-AVERAGE(J42,J46)*$E$38</f>
        <v>#VALUE!</v>
      </c>
      <c r="K47" s="64" t="e">
        <f t="shared" ref="K47:AU47" si="19">-AVERAGE(K42,K46)*$E$38</f>
        <v>#VALUE!</v>
      </c>
      <c r="L47" s="64" t="e">
        <f t="shared" si="19"/>
        <v>#VALUE!</v>
      </c>
      <c r="M47" s="64" t="e">
        <f t="shared" si="19"/>
        <v>#VALUE!</v>
      </c>
      <c r="N47" s="64" t="e">
        <f t="shared" si="19"/>
        <v>#VALUE!</v>
      </c>
      <c r="O47" s="64" t="e">
        <f t="shared" si="19"/>
        <v>#VALUE!</v>
      </c>
      <c r="P47" s="64" t="e">
        <f t="shared" si="19"/>
        <v>#VALUE!</v>
      </c>
      <c r="Q47" s="64" t="e">
        <f t="shared" si="19"/>
        <v>#VALUE!</v>
      </c>
      <c r="R47" s="39" t="e">
        <f t="shared" si="19"/>
        <v>#VALUE!</v>
      </c>
      <c r="S47" s="39" t="e">
        <f t="shared" si="19"/>
        <v>#VALUE!</v>
      </c>
      <c r="T47" s="39" t="e">
        <f t="shared" si="19"/>
        <v>#VALUE!</v>
      </c>
      <c r="U47" s="39" t="e">
        <f t="shared" si="19"/>
        <v>#VALUE!</v>
      </c>
      <c r="V47" s="39" t="e">
        <f t="shared" si="19"/>
        <v>#VALUE!</v>
      </c>
      <c r="W47" s="39" t="e">
        <f t="shared" si="19"/>
        <v>#VALUE!</v>
      </c>
      <c r="X47" s="39" t="e">
        <f t="shared" si="19"/>
        <v>#VALUE!</v>
      </c>
      <c r="Y47" s="39" t="e">
        <f t="shared" si="19"/>
        <v>#VALUE!</v>
      </c>
      <c r="Z47" s="39" t="e">
        <f t="shared" si="19"/>
        <v>#VALUE!</v>
      </c>
      <c r="AA47" s="39" t="e">
        <f t="shared" si="19"/>
        <v>#VALUE!</v>
      </c>
      <c r="AB47" s="39" t="e">
        <f t="shared" si="19"/>
        <v>#VALUE!</v>
      </c>
      <c r="AC47" s="39" t="e">
        <f t="shared" si="19"/>
        <v>#VALUE!</v>
      </c>
      <c r="AD47" s="39" t="e">
        <f t="shared" si="19"/>
        <v>#VALUE!</v>
      </c>
      <c r="AE47" s="39" t="e">
        <f t="shared" si="19"/>
        <v>#VALUE!</v>
      </c>
      <c r="AF47" s="39" t="e">
        <f t="shared" si="19"/>
        <v>#VALUE!</v>
      </c>
      <c r="AG47" s="39" t="e">
        <f t="shared" si="19"/>
        <v>#VALUE!</v>
      </c>
      <c r="AH47" s="39" t="e">
        <f t="shared" si="19"/>
        <v>#VALUE!</v>
      </c>
      <c r="AI47" s="39" t="e">
        <f t="shared" si="19"/>
        <v>#VALUE!</v>
      </c>
      <c r="AJ47" s="39" t="e">
        <f t="shared" si="19"/>
        <v>#VALUE!</v>
      </c>
      <c r="AK47" s="39" t="e">
        <f t="shared" si="19"/>
        <v>#VALUE!</v>
      </c>
      <c r="AL47" s="39" t="e">
        <f t="shared" si="19"/>
        <v>#VALUE!</v>
      </c>
      <c r="AM47" s="39" t="e">
        <f t="shared" si="19"/>
        <v>#VALUE!</v>
      </c>
      <c r="AN47" s="39" t="e">
        <f t="shared" si="19"/>
        <v>#VALUE!</v>
      </c>
      <c r="AO47" s="39" t="e">
        <f t="shared" si="19"/>
        <v>#VALUE!</v>
      </c>
      <c r="AP47" s="39" t="e">
        <f t="shared" si="19"/>
        <v>#VALUE!</v>
      </c>
      <c r="AQ47" s="39" t="e">
        <f t="shared" si="19"/>
        <v>#VALUE!</v>
      </c>
      <c r="AR47" s="39" t="e">
        <f t="shared" si="19"/>
        <v>#VALUE!</v>
      </c>
      <c r="AS47" s="39" t="e">
        <f t="shared" si="19"/>
        <v>#VALUE!</v>
      </c>
      <c r="AT47" s="39" t="e">
        <f t="shared" si="19"/>
        <v>#VALUE!</v>
      </c>
      <c r="AU47" s="39" t="e">
        <f t="shared" si="19"/>
        <v>#VALUE!</v>
      </c>
    </row>
    <row r="48" spans="1:212" s="254" customFormat="1" ht="19.95" customHeight="1" x14ac:dyDescent="0.25">
      <c r="A48" s="252"/>
      <c r="B48" s="253"/>
      <c r="C48" s="157"/>
      <c r="D48" s="57"/>
      <c r="E48" s="56"/>
      <c r="F48" s="56"/>
      <c r="G48" s="56"/>
      <c r="H48" s="57"/>
      <c r="I48" s="57"/>
      <c r="J48" s="64"/>
      <c r="K48" s="64"/>
      <c r="L48" s="64"/>
      <c r="M48" s="64"/>
      <c r="N48" s="64"/>
      <c r="O48" s="64"/>
      <c r="P48" s="64"/>
      <c r="Q48" s="64"/>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row>
    <row r="49" spans="1:212" s="246" customFormat="1" ht="19.95" customHeight="1" x14ac:dyDescent="0.25">
      <c r="A49" s="43"/>
      <c r="B49" s="243" t="s">
        <v>166</v>
      </c>
      <c r="C49" s="244"/>
      <c r="D49" s="245"/>
      <c r="E49" s="245"/>
      <c r="F49" s="245"/>
      <c r="G49" s="245"/>
      <c r="H49" s="245"/>
      <c r="I49" s="245"/>
      <c r="J49" s="58">
        <f>IF($F$54=TRUE,(IF(J5&lt;=(ROUNDUP('Pamata pieņēmumi'!$D$23,0)+$E$53),(IF(J5&lt;=ROUNDUP('Pamata pieņēmumi'!$D$23,0)+$E$55,IF(ROUNDUP('Pamata pieņēmumi'!$D$23,0)+$E$55=Finansējums!J5,(Finansējums!J5-'Pamata pieņēmumi'!$D$23-$E$55),0),IF(J5=($E$53+ROUNDUP('Pamata pieņēmumi'!$D$23,0)),(1-(ROUNDUP('Pamata pieņēmumi'!$D$23,0)-'Pamata pieņēmumi'!$D$23)),1))),0)),(IF(J5&lt;=($E$53+ROUNDUP('Pamata pieņēmumi'!$D$23,0)),IF(Finansējums!J5&lt;=ROUNDUP('Pamata pieņēmumi'!$D$23,0),IF(Finansējums!J5=ROUNDUP('Pamata pieņēmumi'!$D$23,0),J5-'Pamata pieņēmumi'!$D$23,0),IF(J5=($E$53+ROUNDUP('Pamata pieņēmumi'!$D$23,0)),(1-(ROUNDUP('Pamata pieņēmumi'!$D$23,0)-'Pamata pieņēmumi'!$D$23)),1)),0)))</f>
        <v>0</v>
      </c>
      <c r="K49" s="58">
        <f>IF($F$54=TRUE,(IF(K5&lt;=(ROUNDUP('Pamata pieņēmumi'!$D$23,0)+$E$53),(IF(K5&lt;=ROUNDUP('Pamata pieņēmumi'!$D$23,0)+$E$55,IF(ROUNDUP('Pamata pieņēmumi'!$D$23,0)+$E$55=Finansējums!K5,(Finansējums!K5-'Pamata pieņēmumi'!$D$23-$E$55),0),IF(K5=($E$53+ROUNDUP('Pamata pieņēmumi'!$D$23,0)),(1-(ROUNDUP('Pamata pieņēmumi'!$D$23,0)-'Pamata pieņēmumi'!$D$23)),1))),0)),(IF(K5&lt;=($E$53+ROUNDUP('Pamata pieņēmumi'!$D$23,0)),IF(Finansējums!K5&lt;=ROUNDUP('Pamata pieņēmumi'!$D$23,0),IF(Finansējums!K5=ROUNDUP('Pamata pieņēmumi'!$D$23,0),K5-'Pamata pieņēmumi'!$D$23,0),IF(K5=($E$53+ROUNDUP('Pamata pieņēmumi'!$D$23,0)),(1-(ROUNDUP('Pamata pieņēmumi'!$D$23,0)-'Pamata pieņēmumi'!$D$23)),1)),0)))</f>
        <v>0</v>
      </c>
      <c r="L49" s="58">
        <f>IF($F$54=TRUE,(IF(L5&lt;=(ROUNDUP('Pamata pieņēmumi'!$D$23,0)+$E$53),(IF(L5&lt;=ROUNDUP('Pamata pieņēmumi'!$D$23,0)+$E$55,IF(ROUNDUP('Pamata pieņēmumi'!$D$23,0)+$E$55=Finansējums!L5,(Finansējums!L5-'Pamata pieņēmumi'!$D$23-$E$55),0),IF(L5=($E$53+ROUNDUP('Pamata pieņēmumi'!$D$23,0)),(1-(ROUNDUP('Pamata pieņēmumi'!$D$23,0)-'Pamata pieņēmumi'!$D$23)),1))),0)),(IF(L5&lt;=($E$53+ROUNDUP('Pamata pieņēmumi'!$D$23,0)),IF(Finansējums!L5&lt;=ROUNDUP('Pamata pieņēmumi'!$D$23,0),IF(Finansējums!L5=ROUNDUP('Pamata pieņēmumi'!$D$23,0),L5-'Pamata pieņēmumi'!$D$23,0),IF(L5=($E$53+ROUNDUP('Pamata pieņēmumi'!$D$23,0)),(1-(ROUNDUP('Pamata pieņēmumi'!$D$23,0)-'Pamata pieņēmumi'!$D$23)),1)),0)))</f>
        <v>0</v>
      </c>
      <c r="M49" s="58">
        <f>IF($F$54=TRUE,(IF(M5&lt;=(ROUNDUP('Pamata pieņēmumi'!$D$23,0)+$E$53),(IF(M5&lt;=ROUNDUP('Pamata pieņēmumi'!$D$23,0)+$E$55,IF(ROUNDUP('Pamata pieņēmumi'!$D$23,0)+$E$55=Finansējums!M5,(Finansējums!M5-'Pamata pieņēmumi'!$D$23-$E$55),0),IF(M5=($E$53+ROUNDUP('Pamata pieņēmumi'!$D$23,0)),(1-(ROUNDUP('Pamata pieņēmumi'!$D$23,0)-'Pamata pieņēmumi'!$D$23)),1))),0)),(IF(M5&lt;=($E$53+ROUNDUP('Pamata pieņēmumi'!$D$23,0)),IF(Finansējums!M5&lt;=ROUNDUP('Pamata pieņēmumi'!$D$23,0),IF(Finansējums!M5=ROUNDUP('Pamata pieņēmumi'!$D$23,0),M5-'Pamata pieņēmumi'!$D$23,0),IF(M5=($E$53+ROUNDUP('Pamata pieņēmumi'!$D$23,0)),(1-(ROUNDUP('Pamata pieņēmumi'!$D$23,0)-'Pamata pieņēmumi'!$D$23)),1)),0)))</f>
        <v>0</v>
      </c>
      <c r="N49" s="58">
        <f>IF($F$54=TRUE,(IF(N5&lt;=(ROUNDUP('Pamata pieņēmumi'!$D$23,0)+$E$53),(IF(N5&lt;=ROUNDUP('Pamata pieņēmumi'!$D$23,0)+$E$55,IF(ROUNDUP('Pamata pieņēmumi'!$D$23,0)+$E$55=Finansējums!N5,(Finansējums!N5-'Pamata pieņēmumi'!$D$23-$E$55),0),IF(N5=($E$53+ROUNDUP('Pamata pieņēmumi'!$D$23,0)),(1-(ROUNDUP('Pamata pieņēmumi'!$D$23,0)-'Pamata pieņēmumi'!$D$23)),1))),0)),(IF(N5&lt;=($E$53+ROUNDUP('Pamata pieņēmumi'!$D$23,0)),IF(Finansējums!N5&lt;=ROUNDUP('Pamata pieņēmumi'!$D$23,0),IF(Finansējums!N5=ROUNDUP('Pamata pieņēmumi'!$D$23,0),N5-'Pamata pieņēmumi'!$D$23,0),IF(N5=($E$53+ROUNDUP('Pamata pieņēmumi'!$D$23,0)),(1-(ROUNDUP('Pamata pieņēmumi'!$D$23,0)-'Pamata pieņēmumi'!$D$23)),1)),0)))</f>
        <v>0</v>
      </c>
      <c r="O49" s="58">
        <f>IF($F$54=TRUE,(IF(O5&lt;=(ROUNDUP('Pamata pieņēmumi'!$D$23,0)+$E$53),(IF(O5&lt;=ROUNDUP('Pamata pieņēmumi'!$D$23,0)+$E$55,IF(ROUNDUP('Pamata pieņēmumi'!$D$23,0)+$E$55=Finansējums!O5,(Finansējums!O5-'Pamata pieņēmumi'!$D$23-$E$55),0),IF(O5=($E$53+ROUNDUP('Pamata pieņēmumi'!$D$23,0)),(1-(ROUNDUP('Pamata pieņēmumi'!$D$23,0)-'Pamata pieņēmumi'!$D$23)),1))),0)),(IF(O5&lt;=($E$53+ROUNDUP('Pamata pieņēmumi'!$D$23,0)),IF(Finansējums!O5&lt;=ROUNDUP('Pamata pieņēmumi'!$D$23,0),IF(Finansējums!O5=ROUNDUP('Pamata pieņēmumi'!$D$23,0),O5-'Pamata pieņēmumi'!$D$23,0),IF(O5=($E$53+ROUNDUP('Pamata pieņēmumi'!$D$23,0)),(1-(ROUNDUP('Pamata pieņēmumi'!$D$23,0)-'Pamata pieņēmumi'!$D$23)),1)),0)))</f>
        <v>0</v>
      </c>
      <c r="P49" s="58">
        <f>IF($F$54=TRUE,(IF(P5&lt;=(ROUNDUP('Pamata pieņēmumi'!$D$23,0)+$E$53),(IF(P5&lt;=ROUNDUP('Pamata pieņēmumi'!$D$23,0)+$E$55,IF(ROUNDUP('Pamata pieņēmumi'!$D$23,0)+$E$55=Finansējums!P5,(Finansējums!P5-'Pamata pieņēmumi'!$D$23-$E$55),0),IF(P5=($E$53+ROUNDUP('Pamata pieņēmumi'!$D$23,0)),(1-(ROUNDUP('Pamata pieņēmumi'!$D$23,0)-'Pamata pieņēmumi'!$D$23)),1))),0)),(IF(P5&lt;=($E$53+ROUNDUP('Pamata pieņēmumi'!$D$23,0)),IF(Finansējums!P5&lt;=ROUNDUP('Pamata pieņēmumi'!$D$23,0),IF(Finansējums!P5=ROUNDUP('Pamata pieņēmumi'!$D$23,0),P5-'Pamata pieņēmumi'!$D$23,0),IF(P5=($E$53+ROUNDUP('Pamata pieņēmumi'!$D$23,0)),(1-(ROUNDUP('Pamata pieņēmumi'!$D$23,0)-'Pamata pieņēmumi'!$D$23)),1)),0)))</f>
        <v>0</v>
      </c>
      <c r="Q49" s="58">
        <f>IF($F$54=TRUE,(IF(Q5&lt;=(ROUNDUP('Pamata pieņēmumi'!$D$23,0)+$E$53),(IF(Q5&lt;=ROUNDUP('Pamata pieņēmumi'!$D$23,0)+$E$55,IF(ROUNDUP('Pamata pieņēmumi'!$D$23,0)+$E$55=Finansējums!Q5,(Finansējums!Q5-'Pamata pieņēmumi'!$D$23-$E$55),0),IF(Q5=($E$53+ROUNDUP('Pamata pieņēmumi'!$D$23,0)),(1-(ROUNDUP('Pamata pieņēmumi'!$D$23,0)-'Pamata pieņēmumi'!$D$23)),1))),0)),(IF(Q5&lt;=($E$53+ROUNDUP('Pamata pieņēmumi'!$D$23,0)),IF(Finansējums!Q5&lt;=ROUNDUP('Pamata pieņēmumi'!$D$23,0),IF(Finansējums!Q5=ROUNDUP('Pamata pieņēmumi'!$D$23,0),Q5-'Pamata pieņēmumi'!$D$23,0),IF(Q5=($E$53+ROUNDUP('Pamata pieņēmumi'!$D$23,0)),(1-(ROUNDUP('Pamata pieņēmumi'!$D$23,0)-'Pamata pieņēmumi'!$D$23)),1)),0)))</f>
        <v>0</v>
      </c>
      <c r="R49" s="58">
        <f>IF($F$54=TRUE,(IF(R5&lt;=(ROUNDUP('Pamata pieņēmumi'!$D$23,0)+$E$53),(IF(R5&lt;=ROUNDUP('Pamata pieņēmumi'!$D$23,0)+$E$55,IF(ROUNDUP('Pamata pieņēmumi'!$D$23,0)+$E$55=Finansējums!R5,(Finansējums!R5-'Pamata pieņēmumi'!$D$23-$E$55),0),IF(R5=($E$53+ROUNDUP('Pamata pieņēmumi'!$D$23,0)),(1-(ROUNDUP('Pamata pieņēmumi'!$D$23,0)-'Pamata pieņēmumi'!$D$23)),1))),0)),(IF(R5&lt;=($E$53+ROUNDUP('Pamata pieņēmumi'!$D$23,0)),IF(Finansējums!R5&lt;=ROUNDUP('Pamata pieņēmumi'!$D$23,0),IF(Finansējums!R5=ROUNDUP('Pamata pieņēmumi'!$D$23,0),R5-'Pamata pieņēmumi'!$D$23,0),IF(R5=($E$53+ROUNDUP('Pamata pieņēmumi'!$D$23,0)),(1-(ROUNDUP('Pamata pieņēmumi'!$D$23,0)-'Pamata pieņēmumi'!$D$23)),1)),0)))</f>
        <v>0</v>
      </c>
      <c r="S49" s="58">
        <f>IF($F$54=TRUE,(IF(S5&lt;=(ROUNDUP('Pamata pieņēmumi'!$D$23,0)+$E$53),(IF(S5&lt;=ROUNDUP('Pamata pieņēmumi'!$D$23,0)+$E$55,IF(ROUNDUP('Pamata pieņēmumi'!$D$23,0)+$E$55=Finansējums!S5,(Finansējums!S5-'Pamata pieņēmumi'!$D$23-$E$55),0),IF(S5=($E$53+ROUNDUP('Pamata pieņēmumi'!$D$23,0)),(1-(ROUNDUP('Pamata pieņēmumi'!$D$23,0)-'Pamata pieņēmumi'!$D$23)),1))),0)),(IF(S5&lt;=($E$53+ROUNDUP('Pamata pieņēmumi'!$D$23,0)),IF(Finansējums!S5&lt;=ROUNDUP('Pamata pieņēmumi'!$D$23,0),IF(Finansējums!S5=ROUNDUP('Pamata pieņēmumi'!$D$23,0),S5-'Pamata pieņēmumi'!$D$23,0),IF(S5=($E$53+ROUNDUP('Pamata pieņēmumi'!$D$23,0)),(1-(ROUNDUP('Pamata pieņēmumi'!$D$23,0)-'Pamata pieņēmumi'!$D$23)),1)),0)))</f>
        <v>0</v>
      </c>
      <c r="T49" s="58">
        <f>IF($F$54=TRUE,(IF(T5&lt;=(ROUNDUP('Pamata pieņēmumi'!$D$23,0)+$E$53),(IF(T5&lt;=ROUNDUP('Pamata pieņēmumi'!$D$23,0)+$E$55,IF(ROUNDUP('Pamata pieņēmumi'!$D$23,0)+$E$55=Finansējums!T5,(Finansējums!T5-'Pamata pieņēmumi'!$D$23-$E$55),0),IF(T5=($E$53+ROUNDUP('Pamata pieņēmumi'!$D$23,0)),(1-(ROUNDUP('Pamata pieņēmumi'!$D$23,0)-'Pamata pieņēmumi'!$D$23)),1))),0)),(IF(T5&lt;=($E$53+ROUNDUP('Pamata pieņēmumi'!$D$23,0)),IF(Finansējums!T5&lt;=ROUNDUP('Pamata pieņēmumi'!$D$23,0),IF(Finansējums!T5=ROUNDUP('Pamata pieņēmumi'!$D$23,0),T5-'Pamata pieņēmumi'!$D$23,0),IF(T5=($E$53+ROUNDUP('Pamata pieņēmumi'!$D$23,0)),(1-(ROUNDUP('Pamata pieņēmumi'!$D$23,0)-'Pamata pieņēmumi'!$D$23)),1)),0)))</f>
        <v>0</v>
      </c>
      <c r="U49" s="58">
        <f>IF($F$54=TRUE,(IF(U5&lt;=(ROUNDUP('Pamata pieņēmumi'!$D$23,0)+$E$53),(IF(U5&lt;=ROUNDUP('Pamata pieņēmumi'!$D$23,0)+$E$55,IF(ROUNDUP('Pamata pieņēmumi'!$D$23,0)+$E$55=Finansējums!U5,(Finansējums!U5-'Pamata pieņēmumi'!$D$23-$E$55),0),IF(U5=($E$53+ROUNDUP('Pamata pieņēmumi'!$D$23,0)),(1-(ROUNDUP('Pamata pieņēmumi'!$D$23,0)-'Pamata pieņēmumi'!$D$23)),1))),0)),(IF(U5&lt;=($E$53+ROUNDUP('Pamata pieņēmumi'!$D$23,0)),IF(Finansējums!U5&lt;=ROUNDUP('Pamata pieņēmumi'!$D$23,0),IF(Finansējums!U5=ROUNDUP('Pamata pieņēmumi'!$D$23,0),U5-'Pamata pieņēmumi'!$D$23,0),IF(U5=($E$53+ROUNDUP('Pamata pieņēmumi'!$D$23,0)),(1-(ROUNDUP('Pamata pieņēmumi'!$D$23,0)-'Pamata pieņēmumi'!$D$23)),1)),0)))</f>
        <v>0</v>
      </c>
      <c r="V49" s="58">
        <f>IF($F$54=TRUE,(IF(V5&lt;=(ROUNDUP('Pamata pieņēmumi'!$D$23,0)+$E$53),(IF(V5&lt;=ROUNDUP('Pamata pieņēmumi'!$D$23,0)+$E$55,IF(ROUNDUP('Pamata pieņēmumi'!$D$23,0)+$E$55=Finansējums!V5,(Finansējums!V5-'Pamata pieņēmumi'!$D$23-$E$55),0),IF(V5=($E$53+ROUNDUP('Pamata pieņēmumi'!$D$23,0)),(1-(ROUNDUP('Pamata pieņēmumi'!$D$23,0)-'Pamata pieņēmumi'!$D$23)),1))),0)),(IF(V5&lt;=($E$53+ROUNDUP('Pamata pieņēmumi'!$D$23,0)),IF(Finansējums!V5&lt;=ROUNDUP('Pamata pieņēmumi'!$D$23,0),IF(Finansējums!V5=ROUNDUP('Pamata pieņēmumi'!$D$23,0),V5-'Pamata pieņēmumi'!$D$23,0),IF(V5=($E$53+ROUNDUP('Pamata pieņēmumi'!$D$23,0)),(1-(ROUNDUP('Pamata pieņēmumi'!$D$23,0)-'Pamata pieņēmumi'!$D$23)),1)),0)))</f>
        <v>0</v>
      </c>
      <c r="W49" s="58">
        <f>IF($F$54=TRUE,(IF(W5&lt;=(ROUNDUP('Pamata pieņēmumi'!$D$23,0)+$E$53),(IF(W5&lt;=ROUNDUP('Pamata pieņēmumi'!$D$23,0)+$E$55,IF(ROUNDUP('Pamata pieņēmumi'!$D$23,0)+$E$55=Finansējums!W5,(Finansējums!W5-'Pamata pieņēmumi'!$D$23-$E$55),0),IF(W5=($E$53+ROUNDUP('Pamata pieņēmumi'!$D$23,0)),(1-(ROUNDUP('Pamata pieņēmumi'!$D$23,0)-'Pamata pieņēmumi'!$D$23)),1))),0)),(IF(W5&lt;=($E$53+ROUNDUP('Pamata pieņēmumi'!$D$23,0)),IF(Finansējums!W5&lt;=ROUNDUP('Pamata pieņēmumi'!$D$23,0),IF(Finansējums!W5=ROUNDUP('Pamata pieņēmumi'!$D$23,0),W5-'Pamata pieņēmumi'!$D$23,0),IF(W5=($E$53+ROUNDUP('Pamata pieņēmumi'!$D$23,0)),(1-(ROUNDUP('Pamata pieņēmumi'!$D$23,0)-'Pamata pieņēmumi'!$D$23)),1)),0)))</f>
        <v>0</v>
      </c>
      <c r="X49" s="58">
        <f>IF($F$54=TRUE,(IF(X5&lt;=(ROUNDUP('Pamata pieņēmumi'!$D$23,0)+$E$53),(IF(X5&lt;=ROUNDUP('Pamata pieņēmumi'!$D$23,0)+$E$55,IF(ROUNDUP('Pamata pieņēmumi'!$D$23,0)+$E$55=Finansējums!X5,(Finansējums!X5-'Pamata pieņēmumi'!$D$23-$E$55),0),IF(X5=($E$53+ROUNDUP('Pamata pieņēmumi'!$D$23,0)),(1-(ROUNDUP('Pamata pieņēmumi'!$D$23,0)-'Pamata pieņēmumi'!$D$23)),1))),0)),(IF(X5&lt;=($E$53+ROUNDUP('Pamata pieņēmumi'!$D$23,0)),IF(Finansējums!X5&lt;=ROUNDUP('Pamata pieņēmumi'!$D$23,0),IF(Finansējums!X5=ROUNDUP('Pamata pieņēmumi'!$D$23,0),X5-'Pamata pieņēmumi'!$D$23,0),IF(X5=($E$53+ROUNDUP('Pamata pieņēmumi'!$D$23,0)),(1-(ROUNDUP('Pamata pieņēmumi'!$D$23,0)-'Pamata pieņēmumi'!$D$23)),1)),0)))</f>
        <v>0</v>
      </c>
      <c r="Y49" s="58">
        <f>IF($F$54=TRUE,(IF(Y5&lt;=(ROUNDUP('Pamata pieņēmumi'!$D$23,0)+$E$53),(IF(Y5&lt;=ROUNDUP('Pamata pieņēmumi'!$D$23,0)+$E$55,IF(ROUNDUP('Pamata pieņēmumi'!$D$23,0)+$E$55=Finansējums!Y5,(Finansējums!Y5-'Pamata pieņēmumi'!$D$23-$E$55),0),IF(Y5=($E$53+ROUNDUP('Pamata pieņēmumi'!$D$23,0)),(1-(ROUNDUP('Pamata pieņēmumi'!$D$23,0)-'Pamata pieņēmumi'!$D$23)),1))),0)),(IF(Y5&lt;=($E$53+ROUNDUP('Pamata pieņēmumi'!$D$23,0)),IF(Finansējums!Y5&lt;=ROUNDUP('Pamata pieņēmumi'!$D$23,0),IF(Finansējums!Y5=ROUNDUP('Pamata pieņēmumi'!$D$23,0),Y5-'Pamata pieņēmumi'!$D$23,0),IF(Y5=($E$53+ROUNDUP('Pamata pieņēmumi'!$D$23,0)),(1-(ROUNDUP('Pamata pieņēmumi'!$D$23,0)-'Pamata pieņēmumi'!$D$23)),1)),0)))</f>
        <v>0</v>
      </c>
      <c r="Z49" s="58">
        <f>IF($F$54=TRUE,(IF(Z5&lt;=(ROUNDUP('Pamata pieņēmumi'!$D$23,0)+$E$53),(IF(Z5&lt;=ROUNDUP('Pamata pieņēmumi'!$D$23,0)+$E$55,IF(ROUNDUP('Pamata pieņēmumi'!$D$23,0)+$E$55=Finansējums!Z5,(Finansējums!Z5-'Pamata pieņēmumi'!$D$23-$E$55),0),IF(Z5=($E$53+ROUNDUP('Pamata pieņēmumi'!$D$23,0)),(1-(ROUNDUP('Pamata pieņēmumi'!$D$23,0)-'Pamata pieņēmumi'!$D$23)),1))),0)),(IF(Z5&lt;=($E$53+ROUNDUP('Pamata pieņēmumi'!$D$23,0)),IF(Finansējums!Z5&lt;=ROUNDUP('Pamata pieņēmumi'!$D$23,0),IF(Finansējums!Z5=ROUNDUP('Pamata pieņēmumi'!$D$23,0),Z5-'Pamata pieņēmumi'!$D$23,0),IF(Z5=($E$53+ROUNDUP('Pamata pieņēmumi'!$D$23,0)),(1-(ROUNDUP('Pamata pieņēmumi'!$D$23,0)-'Pamata pieņēmumi'!$D$23)),1)),0)))</f>
        <v>0</v>
      </c>
      <c r="AA49" s="58">
        <f>IF($F$54=TRUE,(IF(AA5&lt;=(ROUNDUP('Pamata pieņēmumi'!$D$23,0)+$E$53),(IF(AA5&lt;=ROUNDUP('Pamata pieņēmumi'!$D$23,0)+$E$55,IF(ROUNDUP('Pamata pieņēmumi'!$D$23,0)+$E$55=Finansējums!AA5,(Finansējums!AA5-'Pamata pieņēmumi'!$D$23-$E$55),0),IF(AA5=($E$53+ROUNDUP('Pamata pieņēmumi'!$D$23,0)),(1-(ROUNDUP('Pamata pieņēmumi'!$D$23,0)-'Pamata pieņēmumi'!$D$23)),1))),0)),(IF(AA5&lt;=($E$53+ROUNDUP('Pamata pieņēmumi'!$D$23,0)),IF(Finansējums!AA5&lt;=ROUNDUP('Pamata pieņēmumi'!$D$23,0),IF(Finansējums!AA5=ROUNDUP('Pamata pieņēmumi'!$D$23,0),AA5-'Pamata pieņēmumi'!$D$23,0),IF(AA5=($E$53+ROUNDUP('Pamata pieņēmumi'!$D$23,0)),(1-(ROUNDUP('Pamata pieņēmumi'!$D$23,0)-'Pamata pieņēmumi'!$D$23)),1)),0)))</f>
        <v>0</v>
      </c>
      <c r="AB49" s="58">
        <f>IF($F$54=TRUE,(IF(AB5&lt;=(ROUNDUP('Pamata pieņēmumi'!$D$23,0)+$E$53),(IF(AB5&lt;=ROUNDUP('Pamata pieņēmumi'!$D$23,0)+$E$55,IF(ROUNDUP('Pamata pieņēmumi'!$D$23,0)+$E$55=Finansējums!AB5,(Finansējums!AB5-'Pamata pieņēmumi'!$D$23-$E$55),0),IF(AB5=($E$53+ROUNDUP('Pamata pieņēmumi'!$D$23,0)),(1-(ROUNDUP('Pamata pieņēmumi'!$D$23,0)-'Pamata pieņēmumi'!$D$23)),1))),0)),(IF(AB5&lt;=($E$53+ROUNDUP('Pamata pieņēmumi'!$D$23,0)),IF(Finansējums!AB5&lt;=ROUNDUP('Pamata pieņēmumi'!$D$23,0),IF(Finansējums!AB5=ROUNDUP('Pamata pieņēmumi'!$D$23,0),AB5-'Pamata pieņēmumi'!$D$23,0),IF(AB5=($E$53+ROUNDUP('Pamata pieņēmumi'!$D$23,0)),(1-(ROUNDUP('Pamata pieņēmumi'!$D$23,0)-'Pamata pieņēmumi'!$D$23)),1)),0)))</f>
        <v>0</v>
      </c>
      <c r="AC49" s="58">
        <f>IF($F$54=TRUE,(IF(AC5&lt;=(ROUNDUP('Pamata pieņēmumi'!$D$23,0)+$E$53),(IF(AC5&lt;=ROUNDUP('Pamata pieņēmumi'!$D$23,0)+$E$55,IF(ROUNDUP('Pamata pieņēmumi'!$D$23,0)+$E$55=Finansējums!AC5,(Finansējums!AC5-'Pamata pieņēmumi'!$D$23-$E$55),0),IF(AC5=($E$53+ROUNDUP('Pamata pieņēmumi'!$D$23,0)),(1-(ROUNDUP('Pamata pieņēmumi'!$D$23,0)-'Pamata pieņēmumi'!$D$23)),1))),0)),(IF(AC5&lt;=($E$53+ROUNDUP('Pamata pieņēmumi'!$D$23,0)),IF(Finansējums!AC5&lt;=ROUNDUP('Pamata pieņēmumi'!$D$23,0),IF(Finansējums!AC5=ROUNDUP('Pamata pieņēmumi'!$D$23,0),AC5-'Pamata pieņēmumi'!$D$23,0),IF(AC5=($E$53+ROUNDUP('Pamata pieņēmumi'!$D$23,0)),(1-(ROUNDUP('Pamata pieņēmumi'!$D$23,0)-'Pamata pieņēmumi'!$D$23)),1)),0)))</f>
        <v>0</v>
      </c>
      <c r="AD49" s="58">
        <f>IF($F$54=TRUE,(IF(AD5&lt;=(ROUNDUP('Pamata pieņēmumi'!$D$23,0)+$E$53),(IF(AD5&lt;=ROUNDUP('Pamata pieņēmumi'!$D$23,0)+$E$55,IF(ROUNDUP('Pamata pieņēmumi'!$D$23,0)+$E$55=Finansējums!AD5,(Finansējums!AD5-'Pamata pieņēmumi'!$D$23-$E$55),0),IF(AD5=($E$53+ROUNDUP('Pamata pieņēmumi'!$D$23,0)),(1-(ROUNDUP('Pamata pieņēmumi'!$D$23,0)-'Pamata pieņēmumi'!$D$23)),1))),0)),(IF(AD5&lt;=($E$53+ROUNDUP('Pamata pieņēmumi'!$D$23,0)),IF(Finansējums!AD5&lt;=ROUNDUP('Pamata pieņēmumi'!$D$23,0),IF(Finansējums!AD5=ROUNDUP('Pamata pieņēmumi'!$D$23,0),AD5-'Pamata pieņēmumi'!$D$23,0),IF(AD5=($E$53+ROUNDUP('Pamata pieņēmumi'!$D$23,0)),(1-(ROUNDUP('Pamata pieņēmumi'!$D$23,0)-'Pamata pieņēmumi'!$D$23)),1)),0)))</f>
        <v>0</v>
      </c>
      <c r="AE49" s="58">
        <f>IF($F$54=TRUE,(IF(AE5&lt;=(ROUNDUP('Pamata pieņēmumi'!$D$23,0)+$E$53),(IF(AE5&lt;=ROUNDUP('Pamata pieņēmumi'!$D$23,0)+$E$55,IF(ROUNDUP('Pamata pieņēmumi'!$D$23,0)+$E$55=Finansējums!AE5,(Finansējums!AE5-'Pamata pieņēmumi'!$D$23-$E$55),0),IF(AE5=($E$53+ROUNDUP('Pamata pieņēmumi'!$D$23,0)),(1-(ROUNDUP('Pamata pieņēmumi'!$D$23,0)-'Pamata pieņēmumi'!$D$23)),1))),0)),(IF(AE5&lt;=($E$53+ROUNDUP('Pamata pieņēmumi'!$D$23,0)),IF(Finansējums!AE5&lt;=ROUNDUP('Pamata pieņēmumi'!$D$23,0),IF(Finansējums!AE5=ROUNDUP('Pamata pieņēmumi'!$D$23,0),AE5-'Pamata pieņēmumi'!$D$23,0),IF(AE5=($E$53+ROUNDUP('Pamata pieņēmumi'!$D$23,0)),(1-(ROUNDUP('Pamata pieņēmumi'!$D$23,0)-'Pamata pieņēmumi'!$D$23)),1)),0)))</f>
        <v>0</v>
      </c>
      <c r="AF49" s="58">
        <f>IF($F$54=TRUE,(IF(AF5&lt;=(ROUNDUP('Pamata pieņēmumi'!$D$23,0)+$E$53),(IF(AF5&lt;=ROUNDUP('Pamata pieņēmumi'!$D$23,0)+$E$55,IF(ROUNDUP('Pamata pieņēmumi'!$D$23,0)+$E$55=Finansējums!AF5,(Finansējums!AF5-'Pamata pieņēmumi'!$D$23-$E$55),0),IF(AF5=($E$53+ROUNDUP('Pamata pieņēmumi'!$D$23,0)),(1-(ROUNDUP('Pamata pieņēmumi'!$D$23,0)-'Pamata pieņēmumi'!$D$23)),1))),0)),(IF(AF5&lt;=($E$53+ROUNDUP('Pamata pieņēmumi'!$D$23,0)),IF(Finansējums!AF5&lt;=ROUNDUP('Pamata pieņēmumi'!$D$23,0),IF(Finansējums!AF5=ROUNDUP('Pamata pieņēmumi'!$D$23,0),AF5-'Pamata pieņēmumi'!$D$23,0),IF(AF5=($E$53+ROUNDUP('Pamata pieņēmumi'!$D$23,0)),(1-(ROUNDUP('Pamata pieņēmumi'!$D$23,0)-'Pamata pieņēmumi'!$D$23)),1)),0)))</f>
        <v>0</v>
      </c>
      <c r="AG49" s="58">
        <f>IF($F$54=TRUE,(IF(AG5&lt;=(ROUNDUP('Pamata pieņēmumi'!$D$23,0)+$E$53),(IF(AG5&lt;=ROUNDUP('Pamata pieņēmumi'!$D$23,0)+$E$55,IF(ROUNDUP('Pamata pieņēmumi'!$D$23,0)+$E$55=Finansējums!AG5,(Finansējums!AG5-'Pamata pieņēmumi'!$D$23-$E$55),0),IF(AG5=($E$53+ROUNDUP('Pamata pieņēmumi'!$D$23,0)),(1-(ROUNDUP('Pamata pieņēmumi'!$D$23,0)-'Pamata pieņēmumi'!$D$23)),1))),0)),(IF(AG5&lt;=($E$53+ROUNDUP('Pamata pieņēmumi'!$D$23,0)),IF(Finansējums!AG5&lt;=ROUNDUP('Pamata pieņēmumi'!$D$23,0),IF(Finansējums!AG5=ROUNDUP('Pamata pieņēmumi'!$D$23,0),AG5-'Pamata pieņēmumi'!$D$23,0),IF(AG5=($E$53+ROUNDUP('Pamata pieņēmumi'!$D$23,0)),(1-(ROUNDUP('Pamata pieņēmumi'!$D$23,0)-'Pamata pieņēmumi'!$D$23)),1)),0)))</f>
        <v>0</v>
      </c>
      <c r="AH49" s="58">
        <f>IF($F$54=TRUE,(IF(AH5&lt;=(ROUNDUP('Pamata pieņēmumi'!$D$23,0)+$E$53),(IF(AH5&lt;=ROUNDUP('Pamata pieņēmumi'!$D$23,0)+$E$55,IF(ROUNDUP('Pamata pieņēmumi'!$D$23,0)+$E$55=Finansējums!AH5,(Finansējums!AH5-'Pamata pieņēmumi'!$D$23-$E$55),0),IF(AH5=($E$53+ROUNDUP('Pamata pieņēmumi'!$D$23,0)),(1-(ROUNDUP('Pamata pieņēmumi'!$D$23,0)-'Pamata pieņēmumi'!$D$23)),1))),0)),(IF(AH5&lt;=($E$53+ROUNDUP('Pamata pieņēmumi'!$D$23,0)),IF(Finansējums!AH5&lt;=ROUNDUP('Pamata pieņēmumi'!$D$23,0),IF(Finansējums!AH5=ROUNDUP('Pamata pieņēmumi'!$D$23,0),AH5-'Pamata pieņēmumi'!$D$23,0),IF(AH5=($E$53+ROUNDUP('Pamata pieņēmumi'!$D$23,0)),(1-(ROUNDUP('Pamata pieņēmumi'!$D$23,0)-'Pamata pieņēmumi'!$D$23)),1)),0)))</f>
        <v>0</v>
      </c>
      <c r="AI49" s="58">
        <f>IF($F$54=TRUE,(IF(AI5&lt;=(ROUNDUP('Pamata pieņēmumi'!$D$23,0)+$E$53),(IF(AI5&lt;=ROUNDUP('Pamata pieņēmumi'!$D$23,0)+$E$55,IF(ROUNDUP('Pamata pieņēmumi'!$D$23,0)+$E$55=Finansējums!AI5,(Finansējums!AI5-'Pamata pieņēmumi'!$D$23-$E$55),0),IF(AI5=($E$53+ROUNDUP('Pamata pieņēmumi'!$D$23,0)),(1-(ROUNDUP('Pamata pieņēmumi'!$D$23,0)-'Pamata pieņēmumi'!$D$23)),1))),0)),(IF(AI5&lt;=($E$53+ROUNDUP('Pamata pieņēmumi'!$D$23,0)),IF(Finansējums!AI5&lt;=ROUNDUP('Pamata pieņēmumi'!$D$23,0),IF(Finansējums!AI5=ROUNDUP('Pamata pieņēmumi'!$D$23,0),AI5-'Pamata pieņēmumi'!$D$23,0),IF(AI5=($E$53+ROUNDUP('Pamata pieņēmumi'!$D$23,0)),(1-(ROUNDUP('Pamata pieņēmumi'!$D$23,0)-'Pamata pieņēmumi'!$D$23)),1)),0)))</f>
        <v>0</v>
      </c>
      <c r="AJ49" s="58">
        <f>IF($F$54=TRUE,(IF(AJ5&lt;=(ROUNDUP('Pamata pieņēmumi'!$D$23,0)+$E$53),(IF(AJ5&lt;=ROUNDUP('Pamata pieņēmumi'!$D$23,0)+$E$55,IF(ROUNDUP('Pamata pieņēmumi'!$D$23,0)+$E$55=Finansējums!AJ5,(Finansējums!AJ5-'Pamata pieņēmumi'!$D$23-$E$55),0),IF(AJ5=($E$53+ROUNDUP('Pamata pieņēmumi'!$D$23,0)),(1-(ROUNDUP('Pamata pieņēmumi'!$D$23,0)-'Pamata pieņēmumi'!$D$23)),1))),0)),(IF(AJ5&lt;=($E$53+ROUNDUP('Pamata pieņēmumi'!$D$23,0)),IF(Finansējums!AJ5&lt;=ROUNDUP('Pamata pieņēmumi'!$D$23,0),IF(Finansējums!AJ5=ROUNDUP('Pamata pieņēmumi'!$D$23,0),AJ5-'Pamata pieņēmumi'!$D$23,0),IF(AJ5=($E$53+ROUNDUP('Pamata pieņēmumi'!$D$23,0)),(1-(ROUNDUP('Pamata pieņēmumi'!$D$23,0)-'Pamata pieņēmumi'!$D$23)),1)),0)))</f>
        <v>0</v>
      </c>
      <c r="AK49" s="58">
        <f>IF($F$54=TRUE,(IF(AK5&lt;=(ROUNDUP('Pamata pieņēmumi'!$D$23,0)+$E$53),(IF(AK5&lt;=ROUNDUP('Pamata pieņēmumi'!$D$23,0)+$E$55,IF(ROUNDUP('Pamata pieņēmumi'!$D$23,0)+$E$55=Finansējums!AK5,(Finansējums!AK5-'Pamata pieņēmumi'!$D$23-$E$55),0),IF(AK5=($E$53+ROUNDUP('Pamata pieņēmumi'!$D$23,0)),(1-(ROUNDUP('Pamata pieņēmumi'!$D$23,0)-'Pamata pieņēmumi'!$D$23)),1))),0)),(IF(AK5&lt;=($E$53+ROUNDUP('Pamata pieņēmumi'!$D$23,0)),IF(Finansējums!AK5&lt;=ROUNDUP('Pamata pieņēmumi'!$D$23,0),IF(Finansējums!AK5=ROUNDUP('Pamata pieņēmumi'!$D$23,0),AK5-'Pamata pieņēmumi'!$D$23,0),IF(AK5=($E$53+ROUNDUP('Pamata pieņēmumi'!$D$23,0)),(1-(ROUNDUP('Pamata pieņēmumi'!$D$23,0)-'Pamata pieņēmumi'!$D$23)),1)),0)))</f>
        <v>0</v>
      </c>
      <c r="AL49" s="58">
        <f>IF($F$54=TRUE,(IF(AL5&lt;=(ROUNDUP('Pamata pieņēmumi'!$D$23,0)+$E$53),(IF(AL5&lt;=ROUNDUP('Pamata pieņēmumi'!$D$23,0)+$E$55,IF(ROUNDUP('Pamata pieņēmumi'!$D$23,0)+$E$55=Finansējums!AL5,(Finansējums!AL5-'Pamata pieņēmumi'!$D$23-$E$55),0),IF(AL5=($E$53+ROUNDUP('Pamata pieņēmumi'!$D$23,0)),(1-(ROUNDUP('Pamata pieņēmumi'!$D$23,0)-'Pamata pieņēmumi'!$D$23)),1))),0)),(IF(AL5&lt;=($E$53+ROUNDUP('Pamata pieņēmumi'!$D$23,0)),IF(Finansējums!AL5&lt;=ROUNDUP('Pamata pieņēmumi'!$D$23,0),IF(Finansējums!AL5=ROUNDUP('Pamata pieņēmumi'!$D$23,0),AL5-'Pamata pieņēmumi'!$D$23,0),IF(AL5=($E$53+ROUNDUP('Pamata pieņēmumi'!$D$23,0)),(1-(ROUNDUP('Pamata pieņēmumi'!$D$23,0)-'Pamata pieņēmumi'!$D$23)),1)),0)))</f>
        <v>0</v>
      </c>
      <c r="AM49" s="58">
        <f>IF($F$54=TRUE,(IF(AM5&lt;=(ROUNDUP('Pamata pieņēmumi'!$D$23,0)+$E$53),(IF(AM5&lt;=ROUNDUP('Pamata pieņēmumi'!$D$23,0)+$E$55,IF(ROUNDUP('Pamata pieņēmumi'!$D$23,0)+$E$55=Finansējums!AM5,(Finansējums!AM5-'Pamata pieņēmumi'!$D$23-$E$55),0),IF(AM5=($E$53+ROUNDUP('Pamata pieņēmumi'!$D$23,0)),(1-(ROUNDUP('Pamata pieņēmumi'!$D$23,0)-'Pamata pieņēmumi'!$D$23)),1))),0)),(IF(AM5&lt;=($E$53+ROUNDUP('Pamata pieņēmumi'!$D$23,0)),IF(Finansējums!AM5&lt;=ROUNDUP('Pamata pieņēmumi'!$D$23,0),IF(Finansējums!AM5=ROUNDUP('Pamata pieņēmumi'!$D$23,0),AM5-'Pamata pieņēmumi'!$D$23,0),IF(AM5=($E$53+ROUNDUP('Pamata pieņēmumi'!$D$23,0)),(1-(ROUNDUP('Pamata pieņēmumi'!$D$23,0)-'Pamata pieņēmumi'!$D$23)),1)),0)))</f>
        <v>0</v>
      </c>
      <c r="AN49" s="58">
        <f>IF($F$54=TRUE,(IF(AN5&lt;=(ROUNDUP('Pamata pieņēmumi'!$D$23,0)+$E$53),(IF(AN5&lt;=ROUNDUP('Pamata pieņēmumi'!$D$23,0)+$E$55,IF(ROUNDUP('Pamata pieņēmumi'!$D$23,0)+$E$55=Finansējums!AN5,(Finansējums!AN5-'Pamata pieņēmumi'!$D$23-$E$55),0),IF(AN5=($E$53+ROUNDUP('Pamata pieņēmumi'!$D$23,0)),(1-(ROUNDUP('Pamata pieņēmumi'!$D$23,0)-'Pamata pieņēmumi'!$D$23)),1))),0)),(IF(AN5&lt;=($E$53+ROUNDUP('Pamata pieņēmumi'!$D$23,0)),IF(Finansējums!AN5&lt;=ROUNDUP('Pamata pieņēmumi'!$D$23,0),IF(Finansējums!AN5=ROUNDUP('Pamata pieņēmumi'!$D$23,0),AN5-'Pamata pieņēmumi'!$D$23,0),IF(AN5=($E$53+ROUNDUP('Pamata pieņēmumi'!$D$23,0)),(1-(ROUNDUP('Pamata pieņēmumi'!$D$23,0)-'Pamata pieņēmumi'!$D$23)),1)),0)))</f>
        <v>0</v>
      </c>
      <c r="AO49" s="58">
        <f>IF($F$54=TRUE,(IF(AO5&lt;=(ROUNDUP('Pamata pieņēmumi'!$D$23,0)+$E$53),(IF(AO5&lt;=ROUNDUP('Pamata pieņēmumi'!$D$23,0)+$E$55,IF(ROUNDUP('Pamata pieņēmumi'!$D$23,0)+$E$55=Finansējums!AO5,(Finansējums!AO5-'Pamata pieņēmumi'!$D$23-$E$55),0),IF(AO5=($E$53+ROUNDUP('Pamata pieņēmumi'!$D$23,0)),(1-(ROUNDUP('Pamata pieņēmumi'!$D$23,0)-'Pamata pieņēmumi'!$D$23)),1))),0)),(IF(AO5&lt;=($E$53+ROUNDUP('Pamata pieņēmumi'!$D$23,0)),IF(Finansējums!AO5&lt;=ROUNDUP('Pamata pieņēmumi'!$D$23,0),IF(Finansējums!AO5=ROUNDUP('Pamata pieņēmumi'!$D$23,0),AO5-'Pamata pieņēmumi'!$D$23,0),IF(AO5=($E$53+ROUNDUP('Pamata pieņēmumi'!$D$23,0)),(1-(ROUNDUP('Pamata pieņēmumi'!$D$23,0)-'Pamata pieņēmumi'!$D$23)),1)),0)))</f>
        <v>0</v>
      </c>
      <c r="AP49" s="58">
        <f>IF($F$54=TRUE,(IF(AP5&lt;=(ROUNDUP('Pamata pieņēmumi'!$D$23,0)+$E$53),(IF(AP5&lt;=ROUNDUP('Pamata pieņēmumi'!$D$23,0)+$E$55,IF(ROUNDUP('Pamata pieņēmumi'!$D$23,0)+$E$55=Finansējums!AP5,(Finansējums!AP5-'Pamata pieņēmumi'!$D$23-$E$55),0),IF(AP5=($E$53+ROUNDUP('Pamata pieņēmumi'!$D$23,0)),(1-(ROUNDUP('Pamata pieņēmumi'!$D$23,0)-'Pamata pieņēmumi'!$D$23)),1))),0)),(IF(AP5&lt;=($E$53+ROUNDUP('Pamata pieņēmumi'!$D$23,0)),IF(Finansējums!AP5&lt;=ROUNDUP('Pamata pieņēmumi'!$D$23,0),IF(Finansējums!AP5=ROUNDUP('Pamata pieņēmumi'!$D$23,0),AP5-'Pamata pieņēmumi'!$D$23,0),IF(AP5=($E$53+ROUNDUP('Pamata pieņēmumi'!$D$23,0)),(1-(ROUNDUP('Pamata pieņēmumi'!$D$23,0)-'Pamata pieņēmumi'!$D$23)),1)),0)))</f>
        <v>0</v>
      </c>
      <c r="AQ49" s="58">
        <f>IF($F$54=TRUE,(IF(AQ5&lt;=(ROUNDUP('Pamata pieņēmumi'!$D$23,0)+$E$53),(IF(AQ5&lt;=ROUNDUP('Pamata pieņēmumi'!$D$23,0)+$E$55,IF(ROUNDUP('Pamata pieņēmumi'!$D$23,0)+$E$55=Finansējums!AQ5,(Finansējums!AQ5-'Pamata pieņēmumi'!$D$23-$E$55),0),IF(AQ5=($E$53+ROUNDUP('Pamata pieņēmumi'!$D$23,0)),(1-(ROUNDUP('Pamata pieņēmumi'!$D$23,0)-'Pamata pieņēmumi'!$D$23)),1))),0)),(IF(AQ5&lt;=($E$53+ROUNDUP('Pamata pieņēmumi'!$D$23,0)),IF(Finansējums!AQ5&lt;=ROUNDUP('Pamata pieņēmumi'!$D$23,0),IF(Finansējums!AQ5=ROUNDUP('Pamata pieņēmumi'!$D$23,0),AQ5-'Pamata pieņēmumi'!$D$23,0),IF(AQ5=($E$53+ROUNDUP('Pamata pieņēmumi'!$D$23,0)),(1-(ROUNDUP('Pamata pieņēmumi'!$D$23,0)-'Pamata pieņēmumi'!$D$23)),1)),0)))</f>
        <v>0</v>
      </c>
      <c r="AR49" s="58">
        <f>IF($F$54=TRUE,(IF(AR5&lt;=(ROUNDUP('Pamata pieņēmumi'!$D$23,0)+$E$53),(IF(AR5&lt;=ROUNDUP('Pamata pieņēmumi'!$D$23,0)+$E$55,IF(ROUNDUP('Pamata pieņēmumi'!$D$23,0)+$E$55=Finansējums!AR5,(Finansējums!AR5-'Pamata pieņēmumi'!$D$23-$E$55),0),IF(AR5=($E$53+ROUNDUP('Pamata pieņēmumi'!$D$23,0)),(1-(ROUNDUP('Pamata pieņēmumi'!$D$23,0)-'Pamata pieņēmumi'!$D$23)),1))),0)),(IF(AR5&lt;=($E$53+ROUNDUP('Pamata pieņēmumi'!$D$23,0)),IF(Finansējums!AR5&lt;=ROUNDUP('Pamata pieņēmumi'!$D$23,0),IF(Finansējums!AR5=ROUNDUP('Pamata pieņēmumi'!$D$23,0),AR5-'Pamata pieņēmumi'!$D$23,0),IF(AR5=($E$53+ROUNDUP('Pamata pieņēmumi'!$D$23,0)),(1-(ROUNDUP('Pamata pieņēmumi'!$D$23,0)-'Pamata pieņēmumi'!$D$23)),1)),0)))</f>
        <v>0</v>
      </c>
      <c r="AS49" s="58">
        <f>IF($F$54=TRUE,(IF(AS5&lt;=(ROUNDUP('Pamata pieņēmumi'!$D$23,0)+$E$53),(IF(AS5&lt;=ROUNDUP('Pamata pieņēmumi'!$D$23,0)+$E$55,IF(ROUNDUP('Pamata pieņēmumi'!$D$23,0)+$E$55=Finansējums!AS5,(Finansējums!AS5-'Pamata pieņēmumi'!$D$23-$E$55),0),IF(AS5=($E$53+ROUNDUP('Pamata pieņēmumi'!$D$23,0)),(1-(ROUNDUP('Pamata pieņēmumi'!$D$23,0)-'Pamata pieņēmumi'!$D$23)),1))),0)),(IF(AS5&lt;=($E$53+ROUNDUP('Pamata pieņēmumi'!$D$23,0)),IF(Finansējums!AS5&lt;=ROUNDUP('Pamata pieņēmumi'!$D$23,0),IF(Finansējums!AS5=ROUNDUP('Pamata pieņēmumi'!$D$23,0),AS5-'Pamata pieņēmumi'!$D$23,0),IF(AS5=($E$53+ROUNDUP('Pamata pieņēmumi'!$D$23,0)),(1-(ROUNDUP('Pamata pieņēmumi'!$D$23,0)-'Pamata pieņēmumi'!$D$23)),1)),0)))</f>
        <v>0</v>
      </c>
      <c r="AT49" s="58">
        <f>IF($F$54=TRUE,(IF(AT5&lt;=(ROUNDUP('Pamata pieņēmumi'!$D$23,0)+$E$53),(IF(AT5&lt;=ROUNDUP('Pamata pieņēmumi'!$D$23,0)+$E$55,IF(ROUNDUP('Pamata pieņēmumi'!$D$23,0)+$E$55=Finansējums!AT5,(Finansējums!AT5-'Pamata pieņēmumi'!$D$23-$E$55),0),IF(AT5=($E$53+ROUNDUP('Pamata pieņēmumi'!$D$23,0)),(1-(ROUNDUP('Pamata pieņēmumi'!$D$23,0)-'Pamata pieņēmumi'!$D$23)),1))),0)),(IF(AT5&lt;=($E$53+ROUNDUP('Pamata pieņēmumi'!$D$23,0)),IF(Finansējums!AT5&lt;=ROUNDUP('Pamata pieņēmumi'!$D$23,0),IF(Finansējums!AT5=ROUNDUP('Pamata pieņēmumi'!$D$23,0),AT5-'Pamata pieņēmumi'!$D$23,0),IF(AT5=($E$53+ROUNDUP('Pamata pieņēmumi'!$D$23,0)),(1-(ROUNDUP('Pamata pieņēmumi'!$D$23,0)-'Pamata pieņēmumi'!$D$23)),1)),0)))</f>
        <v>0</v>
      </c>
      <c r="AU49" s="58">
        <f>IF($F$54=TRUE,(IF(AU5&lt;=(ROUNDUP('Pamata pieņēmumi'!$D$23,0)+$E$53),(IF(AU5&lt;=ROUNDUP('Pamata pieņēmumi'!$D$23,0)+$E$55,IF(ROUNDUP('Pamata pieņēmumi'!$D$23,0)+$E$55=Finansējums!AU5,(Finansējums!AU5-'Pamata pieņēmumi'!$D$23-$E$55),0),IF(AU5=($E$53+ROUNDUP('Pamata pieņēmumi'!$D$23,0)),(1-(ROUNDUP('Pamata pieņēmumi'!$D$23,0)-'Pamata pieņēmumi'!$D$23)),1))),0)),(IF(AU5&lt;=($E$53+ROUNDUP('Pamata pieņēmumi'!$D$23,0)),IF(Finansējums!AU5&lt;=ROUNDUP('Pamata pieņēmumi'!$D$23,0),IF(Finansējums!AU5=ROUNDUP('Pamata pieņēmumi'!$D$23,0),AU5-'Pamata pieņēmumi'!$D$23,0),IF(AU5=($E$53+ROUNDUP('Pamata pieņēmumi'!$D$23,0)),(1-(ROUNDUP('Pamata pieņēmumi'!$D$23,0)-'Pamata pieņēmumi'!$D$23)),1)),0)))</f>
        <v>0</v>
      </c>
      <c r="AV49" s="40"/>
      <c r="AW49" s="40"/>
      <c r="AX49" s="40"/>
      <c r="AY49" s="40"/>
      <c r="AZ49" s="40"/>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row>
    <row r="50" spans="1:212" s="254" customFormat="1" ht="19.95" customHeight="1" x14ac:dyDescent="0.25">
      <c r="A50" s="252"/>
      <c r="B50" s="156" t="s">
        <v>22</v>
      </c>
      <c r="C50" s="157" t="s">
        <v>2</v>
      </c>
      <c r="D50" s="57"/>
      <c r="E50" s="68" t="e">
        <f>E24</f>
        <v>#DIV/0!</v>
      </c>
      <c r="F50" s="56"/>
      <c r="G50" s="56"/>
      <c r="H50" s="57"/>
      <c r="I50" s="57"/>
      <c r="J50" s="64"/>
      <c r="K50" s="64"/>
      <c r="L50" s="64"/>
      <c r="M50" s="64"/>
      <c r="N50" s="64"/>
      <c r="O50" s="64"/>
      <c r="P50" s="64"/>
      <c r="Q50" s="64"/>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row>
    <row r="51" spans="1:212" s="254" customFormat="1" ht="19.95" customHeight="1" x14ac:dyDescent="0.25">
      <c r="A51" s="252"/>
      <c r="B51" s="156" t="s">
        <v>23</v>
      </c>
      <c r="C51" s="157" t="s">
        <v>4</v>
      </c>
      <c r="D51" s="57"/>
      <c r="E51" s="69" t="e">
        <f>SUM(J57:K57)</f>
        <v>#DIV/0!</v>
      </c>
      <c r="F51" s="56"/>
      <c r="G51" s="56"/>
      <c r="H51" s="57"/>
      <c r="I51" s="57"/>
      <c r="J51" s="64"/>
      <c r="K51" s="64"/>
      <c r="L51" s="64"/>
      <c r="M51" s="64"/>
      <c r="N51" s="64"/>
      <c r="O51" s="64"/>
      <c r="P51" s="64"/>
      <c r="Q51" s="64"/>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row>
    <row r="52" spans="1:212" s="254" customFormat="1" ht="19.95" customHeight="1" x14ac:dyDescent="0.25">
      <c r="A52" s="252"/>
      <c r="B52" s="156" t="s">
        <v>26</v>
      </c>
      <c r="C52" s="157" t="s">
        <v>2</v>
      </c>
      <c r="D52" s="57"/>
      <c r="E52" s="68">
        <f>'Finansēšanas pieņēmumi'!D21</f>
        <v>0</v>
      </c>
      <c r="F52" s="56"/>
      <c r="G52" s="56"/>
      <c r="H52" s="57"/>
      <c r="I52" s="57"/>
      <c r="J52" s="64"/>
      <c r="K52" s="64"/>
      <c r="L52" s="64"/>
      <c r="M52" s="64"/>
      <c r="N52" s="64"/>
      <c r="O52" s="64"/>
      <c r="P52" s="64"/>
      <c r="Q52" s="64"/>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row>
    <row r="53" spans="1:212" s="254" customFormat="1" ht="26.4" customHeight="1" x14ac:dyDescent="0.25">
      <c r="A53" s="252"/>
      <c r="B53" s="248" t="s">
        <v>224</v>
      </c>
      <c r="C53" s="249" t="s">
        <v>9</v>
      </c>
      <c r="D53" s="57"/>
      <c r="E53" s="33">
        <f>'Finansēšanas pieņēmumi'!D22-'Pamata pieņēmumi'!D23</f>
        <v>0</v>
      </c>
      <c r="F53" s="56"/>
      <c r="G53" s="56"/>
      <c r="H53" s="57"/>
      <c r="I53" s="57"/>
      <c r="J53" s="64">
        <f>IF(AND(J49&gt;0,$F$54=TRUE),$E$53-SUM(I$49:$J49)-$E$55,IF(J49&gt;0,$E$53-SUM(I$49:$J49),0))</f>
        <v>0</v>
      </c>
      <c r="K53" s="64">
        <f>IF(AND(K49&gt;0,$F$54=TRUE),$E$53-SUM(J$49:$J49)-$E$55,IF(K49&gt;0,$E$53-SUM(J$49:$J49),0))</f>
        <v>0</v>
      </c>
      <c r="L53" s="64">
        <f>IF(AND(L49&gt;0,$F$54=TRUE),$E$53-SUM($J$49:K49)-$E$55,IF(L49&gt;0,$E$53-SUM($J$49:K49),0))</f>
        <v>0</v>
      </c>
      <c r="M53" s="64">
        <f>IF(AND(M49&gt;0,$F$54=TRUE),$E$53-SUM($J$49:L49)-$E$55,IF(M49&gt;0,$E$53-SUM($J$49:L49),0))</f>
        <v>0</v>
      </c>
      <c r="N53" s="64">
        <f>IF(AND(N49&gt;0,$F$54=TRUE),$E$53-SUM($J$49:M49)-$E$55,IF(N49&gt;0,$E$53-SUM($J$49:M49),0))</f>
        <v>0</v>
      </c>
      <c r="O53" s="64">
        <f>IF(AND(O49&gt;0,$F$54=TRUE),$E$53-SUM($J$49:N49)-$E$55,IF(O49&gt;0,$E$53-SUM($J$49:N49),0))</f>
        <v>0</v>
      </c>
      <c r="P53" s="64">
        <f>IF(AND(P49&gt;0,$F$54=TRUE),$E$53-SUM($J$49:O49)-$E$55,IF(P49&gt;0,$E$53-SUM($J$49:O49),0))</f>
        <v>0</v>
      </c>
      <c r="Q53" s="64">
        <f>IF(AND(Q49&gt;0,$F$54=TRUE),$E$53-SUM($J$49:P49)-$E$55,IF(Q49&gt;0,$E$53-SUM($J$49:P49),0))</f>
        <v>0</v>
      </c>
      <c r="R53" s="39">
        <f>IF(AND(R49&gt;0,$F$54=TRUE),$E$53-SUM($J$49:Q49)-$E$55,IF(R49&gt;0,$E$53-SUM($J$49:Q49),0))</f>
        <v>0</v>
      </c>
      <c r="S53" s="39">
        <f>IF(AND(S49&gt;0,$F$54=TRUE),$E$53-SUM($J$49:R49)-$E$55,IF(S49&gt;0,$E$53-SUM($J$49:R49),0))</f>
        <v>0</v>
      </c>
      <c r="T53" s="39">
        <f>IF(AND(T49&gt;0,$F$54=TRUE),$E$53-SUM($J$49:S49)-$E$55,IF(T49&gt;0,$E$53-SUM($J$49:S49),0))</f>
        <v>0</v>
      </c>
      <c r="U53" s="39">
        <f>IF(AND(U49&gt;0,$F$54=TRUE),$E$53-SUM($J$49:T49)-$E$55,IF(U49&gt;0,$E$53-SUM($J$49:T49),0))</f>
        <v>0</v>
      </c>
      <c r="V53" s="39">
        <f>IF(AND(V49&gt;0,$F$54=TRUE),$E$53-SUM($J$49:U49)-$E$55,IF(V49&gt;0,$E$53-SUM($J$49:U49),0))</f>
        <v>0</v>
      </c>
      <c r="W53" s="39">
        <f>IF(AND(W49&gt;0,$F$54=TRUE),$E$53-SUM($J$49:V49)-$E$55,IF(W49&gt;0,$E$53-SUM($J$49:V49),0))</f>
        <v>0</v>
      </c>
      <c r="X53" s="39">
        <f>IF(AND(X49&gt;0,$F$54=TRUE),$E$53-SUM($J$49:W49)-$E$55,IF(X49&gt;0,$E$53-SUM($J$49:W49),0))</f>
        <v>0</v>
      </c>
      <c r="Y53" s="39">
        <f>IF(AND(Y49&gt;0,$F$54=TRUE),$E$53-SUM($J$49:X49)-$E$55,IF(Y49&gt;0,$E$53-SUM($J$49:X49),0))</f>
        <v>0</v>
      </c>
      <c r="Z53" s="39">
        <f>IF(AND(Z49&gt;0,$F$54=TRUE),$E$53-SUM($J$49:Y49)-$E$55,IF(Z49&gt;0,$E$53-SUM($J$49:Y49),0))</f>
        <v>0</v>
      </c>
      <c r="AA53" s="39">
        <f>IF(AND(AA49&gt;0,$F$54=TRUE),$E$53-SUM($J$49:Z49)-$E$55,IF(AA49&gt;0,$E$53-SUM($J$49:Z49),0))</f>
        <v>0</v>
      </c>
      <c r="AB53" s="39">
        <f>IF(AND(AB49&gt;0,$F$54=TRUE),$E$53-SUM($J$49:AA49)-$E$55,IF(AB49&gt;0,$E$53-SUM($J$49:AA49),0))</f>
        <v>0</v>
      </c>
      <c r="AC53" s="39">
        <f>IF(AND(AC49&gt;0,$F$54=TRUE),$E$53-SUM($J$49:AB49)-$E$55,IF(AC49&gt;0,$E$53-SUM($J$49:AB49),0))</f>
        <v>0</v>
      </c>
      <c r="AD53" s="39">
        <f>IF(AND(AD49&gt;0,$F$54=TRUE),$E$53-SUM($J$49:AC49)-$E$55,IF(AD49&gt;0,$E$53-SUM($J$49:AC49),0))</f>
        <v>0</v>
      </c>
      <c r="AE53" s="39">
        <f>IF(AND(AE49&gt;0,$F$54=TRUE),$E$53-SUM($J$49:AD49)-$E$55,IF(AE49&gt;0,$E$53-SUM($J$49:AD49),0))</f>
        <v>0</v>
      </c>
      <c r="AF53" s="39">
        <f>IF(AND(AF49&gt;0,$F$54=TRUE),$E$53-SUM($J$49:AE49)-$E$55,IF(AF49&gt;0,$E$53-SUM($J$49:AE49),0))</f>
        <v>0</v>
      </c>
      <c r="AG53" s="39">
        <f>IF(AND(AG49&gt;0,$F$54=TRUE),$E$53-SUM($J$49:AF49)-$E$55,IF(AG49&gt;0,$E$53-SUM($J$49:AF49),0))</f>
        <v>0</v>
      </c>
      <c r="AH53" s="39">
        <f>IF(AND(AH49&gt;0,$F$54=TRUE),$E$53-SUM($J$49:AG49)-$E$55,IF(AH49&gt;0,$E$53-SUM($J$49:AG49),0))</f>
        <v>0</v>
      </c>
      <c r="AI53" s="39">
        <f>IF(AND(AI49&gt;0,$F$54=TRUE),$E$53-SUM($J$49:AH49)-$E$55,IF(AI49&gt;0,$E$53-SUM($J$49:AH49),0))</f>
        <v>0</v>
      </c>
      <c r="AJ53" s="39">
        <f>IF(AND(AJ49&gt;0,$F$54=TRUE),$E$53-SUM($J$49:AI49)-$E$55,IF(AJ49&gt;0,$E$53-SUM($J$49:AI49),0))</f>
        <v>0</v>
      </c>
      <c r="AK53" s="39">
        <f>IF(AND(AK49&gt;0,$F$54=TRUE),$E$53-SUM($J$49:AJ49)-$E$55,IF(AK49&gt;0,$E$53-SUM($J$49:AJ49),0))</f>
        <v>0</v>
      </c>
      <c r="AL53" s="39">
        <f>IF(AND(AL49&gt;0,$F$54=TRUE),$E$53-SUM($J$49:AK49)-$E$55,IF(AL49&gt;0,$E$53-SUM($J$49:AK49),0))</f>
        <v>0</v>
      </c>
      <c r="AM53" s="39">
        <f>IF(AND(AM49&gt;0,$F$54=TRUE),$E$53-SUM($J$49:AL49)-$E$55,IF(AM49&gt;0,$E$53-SUM($J$49:AL49),0))</f>
        <v>0</v>
      </c>
      <c r="AN53" s="39">
        <f>IF(AND(AN49&gt;0,$F$54=TRUE),$E$53-SUM($J$49:AM49)-$E$55,IF(AN49&gt;0,$E$53-SUM($J$49:AM49),0))</f>
        <v>0</v>
      </c>
      <c r="AO53" s="39">
        <f>IF(AND(AO49&gt;0,$F$54=TRUE),$E$53-SUM($J$49:AN49)-$E$55,IF(AO49&gt;0,$E$53-SUM($J$49:AN49),0))</f>
        <v>0</v>
      </c>
      <c r="AP53" s="39">
        <f>IF(AND(AP49&gt;0,$F$54=TRUE),$E$53-SUM($J$49:AO49)-$E$55,IF(AP49&gt;0,$E$53-SUM($J$49:AO49),0))</f>
        <v>0</v>
      </c>
      <c r="AQ53" s="39">
        <f>IF(AND(AQ49&gt;0,$F$54=TRUE),$E$53-SUM($J$49:AP49)-$E$55,IF(AQ49&gt;0,$E$53-SUM($J$49:AP49),0))</f>
        <v>0</v>
      </c>
      <c r="AR53" s="39">
        <f>IF(AND(AR49&gt;0,$F$54=TRUE),$E$53-SUM($J$49:AQ49)-$E$55,IF(AR49&gt;0,$E$53-SUM($J$49:AQ49),0))</f>
        <v>0</v>
      </c>
      <c r="AS53" s="39">
        <f>IF(AND(AS49&gt;0,$F$54=TRUE),$E$53-SUM($J$49:AR49)-$E$55,IF(AS49&gt;0,$E$53-SUM($J$49:AR49),0))</f>
        <v>0</v>
      </c>
      <c r="AT53" s="39">
        <f>IF(AND(AT49&gt;0,$F$54=TRUE),$E$53-SUM($J$49:AS49)-$E$55,IF(AT49&gt;0,$E$53-SUM($J$49:AS49),0))</f>
        <v>0</v>
      </c>
      <c r="AU53" s="39">
        <f>IF(AND(AU49&gt;0,$F$54=TRUE),$E$53-SUM($J$49:AT49)-$E$55,IF(AU49&gt;0,$E$53-SUM($J$49:AT49),0))</f>
        <v>0</v>
      </c>
    </row>
    <row r="54" spans="1:212" ht="19.95" customHeight="1" x14ac:dyDescent="0.25">
      <c r="A54" s="161"/>
      <c r="B54" s="156" t="s">
        <v>138</v>
      </c>
      <c r="C54" s="157"/>
      <c r="D54" s="44"/>
      <c r="E54" s="33"/>
      <c r="F54" s="49" t="b">
        <f>IF(E55&gt;0, TRUE, FALSE)</f>
        <v>0</v>
      </c>
      <c r="G54" s="33"/>
      <c r="H54" s="44"/>
      <c r="I54" s="44"/>
      <c r="J54" s="64"/>
      <c r="K54" s="64"/>
      <c r="L54" s="64"/>
      <c r="M54" s="64"/>
      <c r="N54" s="64"/>
      <c r="O54" s="64"/>
      <c r="P54" s="64"/>
      <c r="Q54" s="64"/>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45"/>
      <c r="AS54" s="40"/>
    </row>
    <row r="55" spans="1:212" ht="19.95" customHeight="1" x14ac:dyDescent="0.25">
      <c r="A55" s="161"/>
      <c r="B55" s="156" t="s">
        <v>52</v>
      </c>
      <c r="C55" s="157" t="s">
        <v>9</v>
      </c>
      <c r="D55" s="44"/>
      <c r="E55" s="49">
        <f>'Finansēšanas pieņēmumi'!D23</f>
        <v>0</v>
      </c>
      <c r="F55" s="33"/>
      <c r="G55" s="33"/>
      <c r="H55" s="44"/>
      <c r="I55" s="44"/>
      <c r="J55" s="64"/>
      <c r="K55" s="64"/>
      <c r="L55" s="64"/>
      <c r="M55" s="64"/>
      <c r="N55" s="64"/>
      <c r="O55" s="64"/>
      <c r="P55" s="64"/>
      <c r="Q55" s="64"/>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45"/>
      <c r="AS55" s="40"/>
    </row>
    <row r="56" spans="1:212" s="254" customFormat="1" ht="19.95" customHeight="1" x14ac:dyDescent="0.25">
      <c r="A56" s="252"/>
      <c r="B56" s="250" t="s">
        <v>27</v>
      </c>
      <c r="C56" s="157" t="s">
        <v>4</v>
      </c>
      <c r="D56" s="57"/>
      <c r="E56" s="56"/>
      <c r="F56" s="56"/>
      <c r="G56" s="56"/>
      <c r="H56" s="57"/>
      <c r="I56" s="57"/>
      <c r="J56" s="64">
        <f>I59</f>
        <v>0</v>
      </c>
      <c r="K56" s="64" t="e">
        <f t="shared" ref="K56:AU56" si="20">J59</f>
        <v>#DIV/0!</v>
      </c>
      <c r="L56" s="64" t="e">
        <f t="shared" si="20"/>
        <v>#DIV/0!</v>
      </c>
      <c r="M56" s="64" t="e">
        <f t="shared" si="20"/>
        <v>#DIV/0!</v>
      </c>
      <c r="N56" s="64" t="e">
        <f t="shared" si="20"/>
        <v>#DIV/0!</v>
      </c>
      <c r="O56" s="64" t="e">
        <f t="shared" si="20"/>
        <v>#DIV/0!</v>
      </c>
      <c r="P56" s="64" t="e">
        <f t="shared" si="20"/>
        <v>#DIV/0!</v>
      </c>
      <c r="Q56" s="64" t="e">
        <f t="shared" si="20"/>
        <v>#DIV/0!</v>
      </c>
      <c r="R56" s="39" t="e">
        <f t="shared" si="20"/>
        <v>#DIV/0!</v>
      </c>
      <c r="S56" s="39" t="e">
        <f t="shared" si="20"/>
        <v>#DIV/0!</v>
      </c>
      <c r="T56" s="39" t="e">
        <f t="shared" si="20"/>
        <v>#DIV/0!</v>
      </c>
      <c r="U56" s="39" t="e">
        <f t="shared" si="20"/>
        <v>#DIV/0!</v>
      </c>
      <c r="V56" s="39" t="e">
        <f t="shared" si="20"/>
        <v>#DIV/0!</v>
      </c>
      <c r="W56" s="39" t="e">
        <f t="shared" si="20"/>
        <v>#DIV/0!</v>
      </c>
      <c r="X56" s="39" t="e">
        <f t="shared" si="20"/>
        <v>#DIV/0!</v>
      </c>
      <c r="Y56" s="39" t="e">
        <f t="shared" si="20"/>
        <v>#DIV/0!</v>
      </c>
      <c r="Z56" s="39" t="e">
        <f t="shared" si="20"/>
        <v>#DIV/0!</v>
      </c>
      <c r="AA56" s="39" t="e">
        <f>Z59</f>
        <v>#DIV/0!</v>
      </c>
      <c r="AB56" s="39" t="e">
        <f t="shared" si="20"/>
        <v>#DIV/0!</v>
      </c>
      <c r="AC56" s="39" t="e">
        <f t="shared" si="20"/>
        <v>#DIV/0!</v>
      </c>
      <c r="AD56" s="39" t="e">
        <f t="shared" si="20"/>
        <v>#DIV/0!</v>
      </c>
      <c r="AE56" s="39" t="e">
        <f t="shared" si="20"/>
        <v>#DIV/0!</v>
      </c>
      <c r="AF56" s="39" t="e">
        <f t="shared" si="20"/>
        <v>#DIV/0!</v>
      </c>
      <c r="AG56" s="39" t="e">
        <f t="shared" si="20"/>
        <v>#DIV/0!</v>
      </c>
      <c r="AH56" s="39" t="e">
        <f t="shared" si="20"/>
        <v>#DIV/0!</v>
      </c>
      <c r="AI56" s="39" t="e">
        <f t="shared" si="20"/>
        <v>#DIV/0!</v>
      </c>
      <c r="AJ56" s="39" t="e">
        <f t="shared" si="20"/>
        <v>#DIV/0!</v>
      </c>
      <c r="AK56" s="39" t="e">
        <f t="shared" si="20"/>
        <v>#DIV/0!</v>
      </c>
      <c r="AL56" s="39" t="e">
        <f t="shared" si="20"/>
        <v>#DIV/0!</v>
      </c>
      <c r="AM56" s="39" t="e">
        <f t="shared" si="20"/>
        <v>#DIV/0!</v>
      </c>
      <c r="AN56" s="39" t="e">
        <f t="shared" si="20"/>
        <v>#DIV/0!</v>
      </c>
      <c r="AO56" s="39" t="e">
        <f t="shared" si="20"/>
        <v>#DIV/0!</v>
      </c>
      <c r="AP56" s="39" t="e">
        <f t="shared" si="20"/>
        <v>#DIV/0!</v>
      </c>
      <c r="AQ56" s="39" t="e">
        <f t="shared" si="20"/>
        <v>#DIV/0!</v>
      </c>
      <c r="AR56" s="39" t="e">
        <f t="shared" si="20"/>
        <v>#DIV/0!</v>
      </c>
      <c r="AS56" s="39" t="e">
        <f t="shared" si="20"/>
        <v>#DIV/0!</v>
      </c>
      <c r="AT56" s="39" t="e">
        <f t="shared" si="20"/>
        <v>#DIV/0!</v>
      </c>
      <c r="AU56" s="39" t="e">
        <f t="shared" si="20"/>
        <v>#DIV/0!</v>
      </c>
    </row>
    <row r="57" spans="1:212" s="254" customFormat="1" ht="19.95" customHeight="1" x14ac:dyDescent="0.25">
      <c r="A57" s="252"/>
      <c r="B57" s="170" t="s">
        <v>28</v>
      </c>
      <c r="C57" s="157" t="s">
        <v>4</v>
      </c>
      <c r="D57" s="57"/>
      <c r="E57" s="56"/>
      <c r="F57" s="56"/>
      <c r="G57" s="56"/>
      <c r="H57" s="57"/>
      <c r="I57" s="57"/>
      <c r="J57" s="64" t="e">
        <f>J24</f>
        <v>#DIV/0!</v>
      </c>
      <c r="K57" s="64" t="e">
        <f t="shared" ref="K57:Q57" si="21">K24</f>
        <v>#DIV/0!</v>
      </c>
      <c r="L57" s="64" t="e">
        <f t="shared" si="21"/>
        <v>#DIV/0!</v>
      </c>
      <c r="M57" s="64" t="e">
        <f t="shared" si="21"/>
        <v>#DIV/0!</v>
      </c>
      <c r="N57" s="64" t="e">
        <f t="shared" si="21"/>
        <v>#DIV/0!</v>
      </c>
      <c r="O57" s="64" t="e">
        <f t="shared" si="21"/>
        <v>#DIV/0!</v>
      </c>
      <c r="P57" s="64" t="e">
        <f t="shared" si="21"/>
        <v>#DIV/0!</v>
      </c>
      <c r="Q57" s="64" t="e">
        <f t="shared" si="21"/>
        <v>#DIV/0!</v>
      </c>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row>
    <row r="58" spans="1:212" s="254" customFormat="1" ht="19.95" customHeight="1" x14ac:dyDescent="0.25">
      <c r="A58" s="252"/>
      <c r="B58" s="241" t="s">
        <v>29</v>
      </c>
      <c r="C58" s="157" t="s">
        <v>4</v>
      </c>
      <c r="D58" s="57"/>
      <c r="E58" s="56"/>
      <c r="F58" s="56"/>
      <c r="G58" s="56"/>
      <c r="H58" s="57"/>
      <c r="I58" s="57"/>
      <c r="J58" s="319">
        <f>(IF(J49=0,0,-(J56/J53))*J49)</f>
        <v>0</v>
      </c>
      <c r="K58" s="319">
        <f t="shared" ref="K58:AU58" si="22">(IF(K49=0,0,-(K56/K53))*K49)</f>
        <v>0</v>
      </c>
      <c r="L58" s="319">
        <f>(IF(L49=0,0,-(L56/L53))*L49)</f>
        <v>0</v>
      </c>
      <c r="M58" s="319">
        <f t="shared" si="22"/>
        <v>0</v>
      </c>
      <c r="N58" s="319">
        <f t="shared" si="22"/>
        <v>0</v>
      </c>
      <c r="O58" s="319">
        <f t="shared" si="22"/>
        <v>0</v>
      </c>
      <c r="P58" s="319">
        <f t="shared" si="22"/>
        <v>0</v>
      </c>
      <c r="Q58" s="319">
        <f t="shared" si="22"/>
        <v>0</v>
      </c>
      <c r="R58" s="321">
        <f t="shared" si="22"/>
        <v>0</v>
      </c>
      <c r="S58" s="321">
        <f t="shared" si="22"/>
        <v>0</v>
      </c>
      <c r="T58" s="321">
        <f t="shared" si="22"/>
        <v>0</v>
      </c>
      <c r="U58" s="321">
        <f t="shared" si="22"/>
        <v>0</v>
      </c>
      <c r="V58" s="321">
        <f>(IF(V53=0,0,(-(V56/V53)*V49)))</f>
        <v>0</v>
      </c>
      <c r="W58" s="321">
        <f t="shared" si="22"/>
        <v>0</v>
      </c>
      <c r="X58" s="321">
        <f t="shared" si="22"/>
        <v>0</v>
      </c>
      <c r="Y58" s="321">
        <f t="shared" si="22"/>
        <v>0</v>
      </c>
      <c r="Z58" s="321">
        <f>(IF(Z49=0,0,-(Z56/Z53))*Z49)</f>
        <v>0</v>
      </c>
      <c r="AA58" s="321">
        <f t="shared" si="22"/>
        <v>0</v>
      </c>
      <c r="AB58" s="321">
        <f t="shared" si="22"/>
        <v>0</v>
      </c>
      <c r="AC58" s="321">
        <f t="shared" si="22"/>
        <v>0</v>
      </c>
      <c r="AD58" s="321">
        <f t="shared" si="22"/>
        <v>0</v>
      </c>
      <c r="AE58" s="321">
        <f t="shared" si="22"/>
        <v>0</v>
      </c>
      <c r="AF58" s="321">
        <f t="shared" si="22"/>
        <v>0</v>
      </c>
      <c r="AG58" s="321">
        <f t="shared" si="22"/>
        <v>0</v>
      </c>
      <c r="AH58" s="321">
        <f t="shared" si="22"/>
        <v>0</v>
      </c>
      <c r="AI58" s="321">
        <f t="shared" si="22"/>
        <v>0</v>
      </c>
      <c r="AJ58" s="321">
        <f t="shared" si="22"/>
        <v>0</v>
      </c>
      <c r="AK58" s="321">
        <f t="shared" si="22"/>
        <v>0</v>
      </c>
      <c r="AL58" s="321">
        <f t="shared" si="22"/>
        <v>0</v>
      </c>
      <c r="AM58" s="321">
        <f t="shared" si="22"/>
        <v>0</v>
      </c>
      <c r="AN58" s="321">
        <f t="shared" si="22"/>
        <v>0</v>
      </c>
      <c r="AO58" s="321">
        <f t="shared" si="22"/>
        <v>0</v>
      </c>
      <c r="AP58" s="321">
        <f t="shared" si="22"/>
        <v>0</v>
      </c>
      <c r="AQ58" s="321">
        <f t="shared" si="22"/>
        <v>0</v>
      </c>
      <c r="AR58" s="321">
        <f t="shared" si="22"/>
        <v>0</v>
      </c>
      <c r="AS58" s="321">
        <f t="shared" si="22"/>
        <v>0</v>
      </c>
      <c r="AT58" s="321">
        <f t="shared" si="22"/>
        <v>0</v>
      </c>
      <c r="AU58" s="321">
        <f t="shared" si="22"/>
        <v>0</v>
      </c>
    </row>
    <row r="59" spans="1:212" s="254" customFormat="1" ht="19.95" customHeight="1" x14ac:dyDescent="0.25">
      <c r="A59" s="252"/>
      <c r="B59" s="250" t="s">
        <v>30</v>
      </c>
      <c r="C59" s="157" t="s">
        <v>4</v>
      </c>
      <c r="D59" s="57"/>
      <c r="E59" s="56"/>
      <c r="F59" s="56"/>
      <c r="G59" s="56"/>
      <c r="H59" s="57"/>
      <c r="I59" s="57"/>
      <c r="J59" s="64" t="e">
        <f>SUM(J56:J58)</f>
        <v>#DIV/0!</v>
      </c>
      <c r="K59" s="64" t="e">
        <f t="shared" ref="K59:AU59" si="23">SUM(K56:K58)</f>
        <v>#DIV/0!</v>
      </c>
      <c r="L59" s="64" t="e">
        <f t="shared" si="23"/>
        <v>#DIV/0!</v>
      </c>
      <c r="M59" s="64" t="e">
        <f t="shared" si="23"/>
        <v>#DIV/0!</v>
      </c>
      <c r="N59" s="64" t="e">
        <f t="shared" si="23"/>
        <v>#DIV/0!</v>
      </c>
      <c r="O59" s="64" t="e">
        <f t="shared" si="23"/>
        <v>#DIV/0!</v>
      </c>
      <c r="P59" s="64" t="e">
        <f t="shared" si="23"/>
        <v>#DIV/0!</v>
      </c>
      <c r="Q59" s="64" t="e">
        <f t="shared" si="23"/>
        <v>#DIV/0!</v>
      </c>
      <c r="R59" s="39" t="e">
        <f t="shared" si="23"/>
        <v>#DIV/0!</v>
      </c>
      <c r="S59" s="39" t="e">
        <f t="shared" si="23"/>
        <v>#DIV/0!</v>
      </c>
      <c r="T59" s="39" t="e">
        <f t="shared" si="23"/>
        <v>#DIV/0!</v>
      </c>
      <c r="U59" s="39" t="e">
        <f t="shared" si="23"/>
        <v>#DIV/0!</v>
      </c>
      <c r="V59" s="39" t="e">
        <f t="shared" si="23"/>
        <v>#DIV/0!</v>
      </c>
      <c r="W59" s="39" t="e">
        <f t="shared" si="23"/>
        <v>#DIV/0!</v>
      </c>
      <c r="X59" s="39" t="e">
        <f t="shared" si="23"/>
        <v>#DIV/0!</v>
      </c>
      <c r="Y59" s="39" t="e">
        <f t="shared" si="23"/>
        <v>#DIV/0!</v>
      </c>
      <c r="Z59" s="39" t="e">
        <f t="shared" si="23"/>
        <v>#DIV/0!</v>
      </c>
      <c r="AA59" s="39" t="e">
        <f>SUM(AA56:AA58)</f>
        <v>#DIV/0!</v>
      </c>
      <c r="AB59" s="39" t="e">
        <f t="shared" si="23"/>
        <v>#DIV/0!</v>
      </c>
      <c r="AC59" s="39" t="e">
        <f t="shared" si="23"/>
        <v>#DIV/0!</v>
      </c>
      <c r="AD59" s="39" t="e">
        <f t="shared" si="23"/>
        <v>#DIV/0!</v>
      </c>
      <c r="AE59" s="39" t="e">
        <f t="shared" si="23"/>
        <v>#DIV/0!</v>
      </c>
      <c r="AF59" s="39" t="e">
        <f t="shared" si="23"/>
        <v>#DIV/0!</v>
      </c>
      <c r="AG59" s="39" t="e">
        <f t="shared" si="23"/>
        <v>#DIV/0!</v>
      </c>
      <c r="AH59" s="39" t="e">
        <f t="shared" si="23"/>
        <v>#DIV/0!</v>
      </c>
      <c r="AI59" s="39" t="e">
        <f t="shared" si="23"/>
        <v>#DIV/0!</v>
      </c>
      <c r="AJ59" s="39" t="e">
        <f t="shared" si="23"/>
        <v>#DIV/0!</v>
      </c>
      <c r="AK59" s="39" t="e">
        <f t="shared" si="23"/>
        <v>#DIV/0!</v>
      </c>
      <c r="AL59" s="39" t="e">
        <f t="shared" si="23"/>
        <v>#DIV/0!</v>
      </c>
      <c r="AM59" s="39" t="e">
        <f t="shared" si="23"/>
        <v>#DIV/0!</v>
      </c>
      <c r="AN59" s="39" t="e">
        <f t="shared" si="23"/>
        <v>#DIV/0!</v>
      </c>
      <c r="AO59" s="39" t="e">
        <f t="shared" si="23"/>
        <v>#DIV/0!</v>
      </c>
      <c r="AP59" s="39" t="e">
        <f t="shared" si="23"/>
        <v>#DIV/0!</v>
      </c>
      <c r="AQ59" s="39" t="e">
        <f t="shared" si="23"/>
        <v>#DIV/0!</v>
      </c>
      <c r="AR59" s="39" t="e">
        <f t="shared" si="23"/>
        <v>#DIV/0!</v>
      </c>
      <c r="AS59" s="39" t="e">
        <f t="shared" si="23"/>
        <v>#DIV/0!</v>
      </c>
      <c r="AT59" s="39" t="e">
        <f t="shared" si="23"/>
        <v>#DIV/0!</v>
      </c>
      <c r="AU59" s="39" t="e">
        <f t="shared" si="23"/>
        <v>#DIV/0!</v>
      </c>
    </row>
    <row r="60" spans="1:212" s="254" customFormat="1" ht="19.95" customHeight="1" x14ac:dyDescent="0.25">
      <c r="A60" s="252"/>
      <c r="B60" s="253" t="s">
        <v>7</v>
      </c>
      <c r="C60" s="157" t="s">
        <v>4</v>
      </c>
      <c r="D60" s="57"/>
      <c r="E60" s="56"/>
      <c r="F60" s="56"/>
      <c r="G60" s="56"/>
      <c r="H60" s="57"/>
      <c r="I60" s="57"/>
      <c r="J60" s="64" t="e">
        <f>-AVERAGE(J56,J59)*$E$52</f>
        <v>#DIV/0!</v>
      </c>
      <c r="K60" s="64" t="e">
        <f t="shared" ref="K60:AU60" si="24">-AVERAGE(K56,K59)*$E$52</f>
        <v>#DIV/0!</v>
      </c>
      <c r="L60" s="64" t="e">
        <f t="shared" si="24"/>
        <v>#DIV/0!</v>
      </c>
      <c r="M60" s="64" t="e">
        <f t="shared" si="24"/>
        <v>#DIV/0!</v>
      </c>
      <c r="N60" s="64" t="e">
        <f t="shared" si="24"/>
        <v>#DIV/0!</v>
      </c>
      <c r="O60" s="64" t="e">
        <f t="shared" si="24"/>
        <v>#DIV/0!</v>
      </c>
      <c r="P60" s="64" t="e">
        <f t="shared" si="24"/>
        <v>#DIV/0!</v>
      </c>
      <c r="Q60" s="64" t="e">
        <f t="shared" si="24"/>
        <v>#DIV/0!</v>
      </c>
      <c r="R60" s="39" t="e">
        <f t="shared" si="24"/>
        <v>#DIV/0!</v>
      </c>
      <c r="S60" s="39" t="e">
        <f t="shared" si="24"/>
        <v>#DIV/0!</v>
      </c>
      <c r="T60" s="39" t="e">
        <f t="shared" si="24"/>
        <v>#DIV/0!</v>
      </c>
      <c r="U60" s="39" t="e">
        <f t="shared" si="24"/>
        <v>#DIV/0!</v>
      </c>
      <c r="V60" s="39" t="e">
        <f t="shared" si="24"/>
        <v>#DIV/0!</v>
      </c>
      <c r="W60" s="39" t="e">
        <f t="shared" si="24"/>
        <v>#DIV/0!</v>
      </c>
      <c r="X60" s="39" t="e">
        <f t="shared" si="24"/>
        <v>#DIV/0!</v>
      </c>
      <c r="Y60" s="39" t="e">
        <f t="shared" si="24"/>
        <v>#DIV/0!</v>
      </c>
      <c r="Z60" s="39" t="e">
        <f t="shared" si="24"/>
        <v>#DIV/0!</v>
      </c>
      <c r="AA60" s="39" t="e">
        <f t="shared" si="24"/>
        <v>#DIV/0!</v>
      </c>
      <c r="AB60" s="39" t="e">
        <f t="shared" si="24"/>
        <v>#DIV/0!</v>
      </c>
      <c r="AC60" s="39" t="e">
        <f t="shared" si="24"/>
        <v>#DIV/0!</v>
      </c>
      <c r="AD60" s="39" t="e">
        <f t="shared" si="24"/>
        <v>#DIV/0!</v>
      </c>
      <c r="AE60" s="39" t="e">
        <f t="shared" si="24"/>
        <v>#DIV/0!</v>
      </c>
      <c r="AF60" s="39" t="e">
        <f t="shared" si="24"/>
        <v>#DIV/0!</v>
      </c>
      <c r="AG60" s="39" t="e">
        <f t="shared" si="24"/>
        <v>#DIV/0!</v>
      </c>
      <c r="AH60" s="39" t="e">
        <f t="shared" si="24"/>
        <v>#DIV/0!</v>
      </c>
      <c r="AI60" s="39" t="e">
        <f t="shared" si="24"/>
        <v>#DIV/0!</v>
      </c>
      <c r="AJ60" s="39" t="e">
        <f t="shared" si="24"/>
        <v>#DIV/0!</v>
      </c>
      <c r="AK60" s="39" t="e">
        <f t="shared" si="24"/>
        <v>#DIV/0!</v>
      </c>
      <c r="AL60" s="39" t="e">
        <f t="shared" si="24"/>
        <v>#DIV/0!</v>
      </c>
      <c r="AM60" s="39" t="e">
        <f t="shared" si="24"/>
        <v>#DIV/0!</v>
      </c>
      <c r="AN60" s="39" t="e">
        <f t="shared" si="24"/>
        <v>#DIV/0!</v>
      </c>
      <c r="AO60" s="39" t="e">
        <f t="shared" si="24"/>
        <v>#DIV/0!</v>
      </c>
      <c r="AP60" s="39" t="e">
        <f t="shared" si="24"/>
        <v>#DIV/0!</v>
      </c>
      <c r="AQ60" s="39" t="e">
        <f t="shared" si="24"/>
        <v>#DIV/0!</v>
      </c>
      <c r="AR60" s="39" t="e">
        <f t="shared" si="24"/>
        <v>#DIV/0!</v>
      </c>
      <c r="AS60" s="39" t="e">
        <f t="shared" si="24"/>
        <v>#DIV/0!</v>
      </c>
      <c r="AT60" s="39" t="e">
        <f t="shared" si="24"/>
        <v>#DIV/0!</v>
      </c>
      <c r="AU60" s="39" t="e">
        <f t="shared" si="24"/>
        <v>#DIV/0!</v>
      </c>
    </row>
    <row r="61" spans="1:212" s="254" customFormat="1" ht="19.95" customHeight="1" x14ac:dyDescent="0.25">
      <c r="A61" s="252"/>
      <c r="B61" s="253"/>
      <c r="C61" s="157"/>
      <c r="D61" s="57"/>
      <c r="E61" s="56"/>
      <c r="F61" s="56"/>
      <c r="G61" s="56"/>
      <c r="H61" s="57"/>
      <c r="I61" s="57"/>
      <c r="J61" s="64"/>
      <c r="K61" s="64"/>
      <c r="L61" s="64"/>
      <c r="M61" s="64"/>
      <c r="N61" s="64"/>
      <c r="O61" s="64"/>
      <c r="P61" s="64"/>
      <c r="Q61" s="64"/>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row>
    <row r="62" spans="1:212" s="246" customFormat="1" ht="19.95" customHeight="1" x14ac:dyDescent="0.25">
      <c r="A62" s="43"/>
      <c r="B62" s="243" t="s">
        <v>280</v>
      </c>
      <c r="C62" s="244"/>
      <c r="D62" s="245"/>
      <c r="E62" s="245"/>
      <c r="F62" s="245"/>
      <c r="G62" s="245"/>
      <c r="H62" s="245"/>
      <c r="I62" s="245"/>
      <c r="J62" s="58">
        <f>IF($F$67=TRUE,(IF(J5&lt;=(ROUNDUP('Pamata pieņēmumi'!$D$23,0)+$E$66),(IF(J5&lt;=ROUNDUP('Pamata pieņēmumi'!$D$23,0)+$E$68,IF(ROUNDUP('Pamata pieņēmumi'!$D$23,0)+$E$68=Finansējums!J5,(Finansējums!J5-'Pamata pieņēmumi'!$D$23-$E$68),0),IF(J5=($E$66+ROUNDUP('Pamata pieņēmumi'!$D$23,0)),(1-(ROUNDUP('Pamata pieņēmumi'!$D$23,0)-'Pamata pieņēmumi'!$D$23)),1))),0)),(IF(J5&lt;=($E$66+ROUNDUP('Pamata pieņēmumi'!$D$23,0)),IF(Finansējums!J5&lt;=ROUNDUP('Pamata pieņēmumi'!$D$23,0),IF(Finansējums!J5=ROUNDUP('Pamata pieņēmumi'!$D$23,0),J5-'Pamata pieņēmumi'!$D$23,0),IF(J5=($E$66+ROUNDUP('Pamata pieņēmumi'!$D$23,0)),(1-(ROUNDUP('Pamata pieņēmumi'!$D$23,0)-'Pamata pieņēmumi'!$D$23)),1)),0)))</f>
        <v>0</v>
      </c>
      <c r="K62" s="58">
        <f>IF($F$67=TRUE,(IF(K5&lt;=(ROUNDUP('Pamata pieņēmumi'!$D$23,0)+$E$66),(IF(K5&lt;=ROUNDUP('Pamata pieņēmumi'!$D$23,0)+$E$68,IF(ROUNDUP('Pamata pieņēmumi'!$D$23,0)+$E$68=Finansējums!K5,(Finansējums!K5-'Pamata pieņēmumi'!$D$23-$E$68),0),IF(K5=($E$66+ROUNDUP('Pamata pieņēmumi'!$D$23,0)),(1-(ROUNDUP('Pamata pieņēmumi'!$D$23,0)-'Pamata pieņēmumi'!$D$23)),1))),0)),(IF(K5&lt;=($E$66+ROUNDUP('Pamata pieņēmumi'!$D$23,0)),IF(Finansējums!K5&lt;=ROUNDUP('Pamata pieņēmumi'!$D$23,0),IF(Finansējums!K5=ROUNDUP('Pamata pieņēmumi'!$D$23,0),K5-'Pamata pieņēmumi'!$D$23,0),IF(K5=($E$66+ROUNDUP('Pamata pieņēmumi'!$D$23,0)),(1-(ROUNDUP('Pamata pieņēmumi'!$D$23,0)-'Pamata pieņēmumi'!$D$23)),1)),0)))</f>
        <v>0</v>
      </c>
      <c r="L62" s="58">
        <f>IF($F$67=TRUE,(IF(L5&lt;=(ROUNDUP('Pamata pieņēmumi'!$D$23,0)+$E$66),(IF(L5&lt;=ROUNDUP('Pamata pieņēmumi'!$D$23,0)+$E$68,IF(ROUNDUP('Pamata pieņēmumi'!$D$23,0)+$E$68=Finansējums!L5,(Finansējums!L5-'Pamata pieņēmumi'!$D$23-$E$68),0),IF(L5=($E$66+ROUNDUP('Pamata pieņēmumi'!$D$23,0)),(1-(ROUNDUP('Pamata pieņēmumi'!$D$23,0)-'Pamata pieņēmumi'!$D$23)),1))),0)),(IF(L5&lt;=($E$66+ROUNDUP('Pamata pieņēmumi'!$D$23,0)),IF(Finansējums!L5&lt;=ROUNDUP('Pamata pieņēmumi'!$D$23,0),IF(Finansējums!L5=ROUNDUP('Pamata pieņēmumi'!$D$23,0),L5-'Pamata pieņēmumi'!$D$23,0),IF(L5=($E$66+ROUNDUP('Pamata pieņēmumi'!$D$23,0)),(1-(ROUNDUP('Pamata pieņēmumi'!$D$23,0)-'Pamata pieņēmumi'!$D$23)),1)),0)))</f>
        <v>0</v>
      </c>
      <c r="M62" s="58">
        <f>IF($F$67=TRUE,(IF(M5&lt;=(ROUNDUP('Pamata pieņēmumi'!$D$23,0)+$E$66),(IF(M5&lt;=ROUNDUP('Pamata pieņēmumi'!$D$23,0)+$E$68,IF(ROUNDUP('Pamata pieņēmumi'!$D$23,0)+$E$68=Finansējums!M5,(Finansējums!M5-'Pamata pieņēmumi'!$D$23-$E$68),0),IF(M5=($E$66+ROUNDUP('Pamata pieņēmumi'!$D$23,0)),(1-(ROUNDUP('Pamata pieņēmumi'!$D$23,0)-'Pamata pieņēmumi'!$D$23)),1))),0)),(IF(M5&lt;=($E$66+ROUNDUP('Pamata pieņēmumi'!$D$23,0)),IF(Finansējums!M5&lt;=ROUNDUP('Pamata pieņēmumi'!$D$23,0),IF(Finansējums!M5=ROUNDUP('Pamata pieņēmumi'!$D$23,0),M5-'Pamata pieņēmumi'!$D$23,0),IF(M5=($E$66+ROUNDUP('Pamata pieņēmumi'!$D$23,0)),(1-(ROUNDUP('Pamata pieņēmumi'!$D$23,0)-'Pamata pieņēmumi'!$D$23)),1)),0)))</f>
        <v>0</v>
      </c>
      <c r="N62" s="58">
        <f>IF($F$67=TRUE,(IF(N5&lt;=(ROUNDUP('Pamata pieņēmumi'!$D$23,0)+$E$66),(IF(N5&lt;=ROUNDUP('Pamata pieņēmumi'!$D$23,0)+$E$68,IF(ROUNDUP('Pamata pieņēmumi'!$D$23,0)+$E$68=Finansējums!N5,(Finansējums!N5-'Pamata pieņēmumi'!$D$23-$E$68),0),IF(N5=($E$66+ROUNDUP('Pamata pieņēmumi'!$D$23,0)),(1-(ROUNDUP('Pamata pieņēmumi'!$D$23,0)-'Pamata pieņēmumi'!$D$23)),1))),0)),(IF(N5&lt;=($E$66+ROUNDUP('Pamata pieņēmumi'!$D$23,0)),IF(Finansējums!N5&lt;=ROUNDUP('Pamata pieņēmumi'!$D$23,0),IF(Finansējums!N5=ROUNDUP('Pamata pieņēmumi'!$D$23,0),N5-'Pamata pieņēmumi'!$D$23,0),IF(N5=($E$66+ROUNDUP('Pamata pieņēmumi'!$D$23,0)),(1-(ROUNDUP('Pamata pieņēmumi'!$D$23,0)-'Pamata pieņēmumi'!$D$23)),1)),0)))</f>
        <v>0</v>
      </c>
      <c r="O62" s="58">
        <f>IF($F$67=TRUE,(IF(O5&lt;=(ROUNDUP('Pamata pieņēmumi'!$D$23,0)+$E$66),(IF(O5&lt;=ROUNDUP('Pamata pieņēmumi'!$D$23,0)+$E$68,IF(ROUNDUP('Pamata pieņēmumi'!$D$23,0)+$E$68=Finansējums!O5,(Finansējums!O5-'Pamata pieņēmumi'!$D$23-$E$68),0),IF(O5=($E$66+ROUNDUP('Pamata pieņēmumi'!$D$23,0)),(1-(ROUNDUP('Pamata pieņēmumi'!$D$23,0)-'Pamata pieņēmumi'!$D$23)),1))),0)),(IF(O5&lt;=($E$66+ROUNDUP('Pamata pieņēmumi'!$D$23,0)),IF(Finansējums!O5&lt;=ROUNDUP('Pamata pieņēmumi'!$D$23,0),IF(Finansējums!O5=ROUNDUP('Pamata pieņēmumi'!$D$23,0),O5-'Pamata pieņēmumi'!$D$23,0),IF(O5=($E$66+ROUNDUP('Pamata pieņēmumi'!$D$23,0)),(1-(ROUNDUP('Pamata pieņēmumi'!$D$23,0)-'Pamata pieņēmumi'!$D$23)),1)),0)))</f>
        <v>0</v>
      </c>
      <c r="P62" s="58">
        <f>IF($F$67=TRUE,(IF(P5&lt;=(ROUNDUP('Pamata pieņēmumi'!$D$23,0)+$E$66),(IF(P5&lt;=ROUNDUP('Pamata pieņēmumi'!$D$23,0)+$E$68,IF(ROUNDUP('Pamata pieņēmumi'!$D$23,0)+$E$68=Finansējums!P5,(Finansējums!P5-'Pamata pieņēmumi'!$D$23-$E$68),0),IF(P5=($E$66+ROUNDUP('Pamata pieņēmumi'!$D$23,0)),(1-(ROUNDUP('Pamata pieņēmumi'!$D$23,0)-'Pamata pieņēmumi'!$D$23)),1))),0)),(IF(P5&lt;=($E$66+ROUNDUP('Pamata pieņēmumi'!$D$23,0)),IF(Finansējums!P5&lt;=ROUNDUP('Pamata pieņēmumi'!$D$23,0),IF(Finansējums!P5=ROUNDUP('Pamata pieņēmumi'!$D$23,0),P5-'Pamata pieņēmumi'!$D$23,0),IF(P5=($E$66+ROUNDUP('Pamata pieņēmumi'!$D$23,0)),(1-(ROUNDUP('Pamata pieņēmumi'!$D$23,0)-'Pamata pieņēmumi'!$D$23)),1)),0)))</f>
        <v>0</v>
      </c>
      <c r="Q62" s="58">
        <f>IF($F$67=TRUE,(IF(Q5&lt;=(ROUNDUP('Pamata pieņēmumi'!$D$23,0)+$E$66),(IF(Q5&lt;=ROUNDUP('Pamata pieņēmumi'!$D$23,0)+$E$68,IF(ROUNDUP('Pamata pieņēmumi'!$D$23,0)+$E$68=Finansējums!Q5,(Finansējums!Q5-'Pamata pieņēmumi'!$D$23-$E$68),0),IF(Q5=($E$66+ROUNDUP('Pamata pieņēmumi'!$D$23,0)),(1-(ROUNDUP('Pamata pieņēmumi'!$D$23,0)-'Pamata pieņēmumi'!$D$23)),1))),0)),(IF(Q5&lt;=($E$66+ROUNDUP('Pamata pieņēmumi'!$D$23,0)),IF(Finansējums!Q5&lt;=ROUNDUP('Pamata pieņēmumi'!$D$23,0),IF(Finansējums!Q5=ROUNDUP('Pamata pieņēmumi'!$D$23,0),Q5-'Pamata pieņēmumi'!$D$23,0),IF(Q5=($E$66+ROUNDUP('Pamata pieņēmumi'!$D$23,0)),(1-(ROUNDUP('Pamata pieņēmumi'!$D$23,0)-'Pamata pieņēmumi'!$D$23)),1)),0)))</f>
        <v>0</v>
      </c>
      <c r="R62" s="58">
        <f>IF($F$67=TRUE,(IF(R5&lt;=(ROUNDUP('Pamata pieņēmumi'!$D$23,0)+$E$66),(IF(R5&lt;=ROUNDUP('Pamata pieņēmumi'!$D$23,0)+$E$68,IF(ROUNDUP('Pamata pieņēmumi'!$D$23,0)+$E$68=Finansējums!R5,(Finansējums!R5-'Pamata pieņēmumi'!$D$23-$E$68),0),IF(R5=($E$66+ROUNDUP('Pamata pieņēmumi'!$D$23,0)),(1-(ROUNDUP('Pamata pieņēmumi'!$D$23,0)-'Pamata pieņēmumi'!$D$23)),1))),0)),(IF(R5&lt;=($E$66+ROUNDUP('Pamata pieņēmumi'!$D$23,0)),IF(Finansējums!R5&lt;=ROUNDUP('Pamata pieņēmumi'!$D$23,0),IF(Finansējums!R5=ROUNDUP('Pamata pieņēmumi'!$D$23,0),R5-'Pamata pieņēmumi'!$D$23,0),IF(R5=($E$66+ROUNDUP('Pamata pieņēmumi'!$D$23,0)),(1-(ROUNDUP('Pamata pieņēmumi'!$D$23,0)-'Pamata pieņēmumi'!$D$23)),1)),0)))</f>
        <v>0</v>
      </c>
      <c r="S62" s="58">
        <f>IF($F$67=TRUE,(IF(S5&lt;=(ROUNDUP('Pamata pieņēmumi'!$D$23,0)+$E$66),(IF(S5&lt;=ROUNDUP('Pamata pieņēmumi'!$D$23,0)+$E$68,IF(ROUNDUP('Pamata pieņēmumi'!$D$23,0)+$E$68=Finansējums!S5,(Finansējums!S5-'Pamata pieņēmumi'!$D$23-$E$68),0),IF(S5=($E$66+ROUNDUP('Pamata pieņēmumi'!$D$23,0)),(1-(ROUNDUP('Pamata pieņēmumi'!$D$23,0)-'Pamata pieņēmumi'!$D$23)),1))),0)),(IF(S5&lt;=($E$66+ROUNDUP('Pamata pieņēmumi'!$D$23,0)),IF(Finansējums!S5&lt;=ROUNDUP('Pamata pieņēmumi'!$D$23,0),IF(Finansējums!S5=ROUNDUP('Pamata pieņēmumi'!$D$23,0),S5-'Pamata pieņēmumi'!$D$23,0),IF(S5=($E$66+ROUNDUP('Pamata pieņēmumi'!$D$23,0)),(1-(ROUNDUP('Pamata pieņēmumi'!$D$23,0)-'Pamata pieņēmumi'!$D$23)),1)),0)))</f>
        <v>0</v>
      </c>
      <c r="T62" s="58">
        <f>IF($F$67=TRUE,(IF(T5&lt;=(ROUNDUP('Pamata pieņēmumi'!$D$23,0)+$E$66),(IF(T5&lt;=ROUNDUP('Pamata pieņēmumi'!$D$23,0)+$E$68,IF(ROUNDUP('Pamata pieņēmumi'!$D$23,0)+$E$68=Finansējums!T5,(Finansējums!T5-'Pamata pieņēmumi'!$D$23-$E$68),0),IF(T5=($E$66+ROUNDUP('Pamata pieņēmumi'!$D$23,0)),(1-(ROUNDUP('Pamata pieņēmumi'!$D$23,0)-'Pamata pieņēmumi'!$D$23)),1))),0)),(IF(T5&lt;=($E$66+ROUNDUP('Pamata pieņēmumi'!$D$23,0)),IF(Finansējums!T5&lt;=ROUNDUP('Pamata pieņēmumi'!$D$23,0),IF(Finansējums!T5=ROUNDUP('Pamata pieņēmumi'!$D$23,0),T5-'Pamata pieņēmumi'!$D$23,0),IF(T5=($E$66+ROUNDUP('Pamata pieņēmumi'!$D$23,0)),(1-(ROUNDUP('Pamata pieņēmumi'!$D$23,0)-'Pamata pieņēmumi'!$D$23)),1)),0)))</f>
        <v>0</v>
      </c>
      <c r="U62" s="58">
        <f>IF($F$67=TRUE,(IF(U5&lt;=(ROUNDUP('Pamata pieņēmumi'!$D$23,0)+$E$66),(IF(U5&lt;=ROUNDUP('Pamata pieņēmumi'!$D$23,0)+$E$68,IF(ROUNDUP('Pamata pieņēmumi'!$D$23,0)+$E$68=Finansējums!U5,(Finansējums!U5-'Pamata pieņēmumi'!$D$23-$E$68),0),IF(U5=($E$66+ROUNDUP('Pamata pieņēmumi'!$D$23,0)),(1-(ROUNDUP('Pamata pieņēmumi'!$D$23,0)-'Pamata pieņēmumi'!$D$23)),1))),0)),(IF(U5&lt;=($E$66+ROUNDUP('Pamata pieņēmumi'!$D$23,0)),IF(Finansējums!U5&lt;=ROUNDUP('Pamata pieņēmumi'!$D$23,0),IF(Finansējums!U5=ROUNDUP('Pamata pieņēmumi'!$D$23,0),U5-'Pamata pieņēmumi'!$D$23,0),IF(U5=($E$66+ROUNDUP('Pamata pieņēmumi'!$D$23,0)),(1-(ROUNDUP('Pamata pieņēmumi'!$D$23,0)-'Pamata pieņēmumi'!$D$23)),1)),0)))</f>
        <v>0</v>
      </c>
      <c r="V62" s="58">
        <f>IF($F$67=TRUE,(IF(V5&lt;=(ROUNDUP('Pamata pieņēmumi'!$D$23,0)+$E$66),(IF(V5&lt;=ROUNDUP('Pamata pieņēmumi'!$D$23,0)+$E$68,IF(ROUNDUP('Pamata pieņēmumi'!$D$23,0)+$E$68=Finansējums!V5,(Finansējums!V5-'Pamata pieņēmumi'!$D$23-$E$68),0),IF(V5=($E$66+ROUNDUP('Pamata pieņēmumi'!$D$23,0)),(1-(ROUNDUP('Pamata pieņēmumi'!$D$23,0)-'Pamata pieņēmumi'!$D$23)),1))),0)),(IF(V5&lt;=($E$66+ROUNDUP('Pamata pieņēmumi'!$D$23,0)),IF(Finansējums!V5&lt;=ROUNDUP('Pamata pieņēmumi'!$D$23,0),IF(Finansējums!V5=ROUNDUP('Pamata pieņēmumi'!$D$23,0),V5-'Pamata pieņēmumi'!$D$23,0),IF(V5=($E$66+ROUNDUP('Pamata pieņēmumi'!$D$23,0)),(1-(ROUNDUP('Pamata pieņēmumi'!$D$23,0)-'Pamata pieņēmumi'!$D$23)),1)),0)))</f>
        <v>0</v>
      </c>
      <c r="W62" s="58">
        <f>IF($F$67=TRUE,(IF(W5&lt;=(ROUNDUP('Pamata pieņēmumi'!$D$23,0)+$E$66),(IF(W5&lt;=ROUNDUP('Pamata pieņēmumi'!$D$23,0)+$E$68,IF(ROUNDUP('Pamata pieņēmumi'!$D$23,0)+$E$68=Finansējums!W5,(Finansējums!W5-'Pamata pieņēmumi'!$D$23-$E$68),0),IF(W5=($E$66+ROUNDUP('Pamata pieņēmumi'!$D$23,0)),(1-(ROUNDUP('Pamata pieņēmumi'!$D$23,0)-'Pamata pieņēmumi'!$D$23)),1))),0)),(IF(W5&lt;=($E$66+ROUNDUP('Pamata pieņēmumi'!$D$23,0)),IF(Finansējums!W5&lt;=ROUNDUP('Pamata pieņēmumi'!$D$23,0),IF(Finansējums!W5=ROUNDUP('Pamata pieņēmumi'!$D$23,0),W5-'Pamata pieņēmumi'!$D$23,0),IF(W5=($E$66+ROUNDUP('Pamata pieņēmumi'!$D$23,0)),(1-(ROUNDUP('Pamata pieņēmumi'!$D$23,0)-'Pamata pieņēmumi'!$D$23)),1)),0)))</f>
        <v>0</v>
      </c>
      <c r="X62" s="58">
        <f>IF($F$67=TRUE,(IF(X5&lt;=(ROUNDUP('Pamata pieņēmumi'!$D$23,0)+$E$66),(IF(X5&lt;=ROUNDUP('Pamata pieņēmumi'!$D$23,0)+$E$68,IF(ROUNDUP('Pamata pieņēmumi'!$D$23,0)+$E$68=Finansējums!X5,(Finansējums!X5-'Pamata pieņēmumi'!$D$23-$E$68),0),IF(X5=($E$66+ROUNDUP('Pamata pieņēmumi'!$D$23,0)),(1-(ROUNDUP('Pamata pieņēmumi'!$D$23,0)-'Pamata pieņēmumi'!$D$23)),1))),0)),(IF(X5&lt;=($E$66+ROUNDUP('Pamata pieņēmumi'!$D$23,0)),IF(Finansējums!X5&lt;=ROUNDUP('Pamata pieņēmumi'!$D$23,0),IF(Finansējums!X5=ROUNDUP('Pamata pieņēmumi'!$D$23,0),X5-'Pamata pieņēmumi'!$D$23,0),IF(X5=($E$66+ROUNDUP('Pamata pieņēmumi'!$D$23,0)),(1-(ROUNDUP('Pamata pieņēmumi'!$D$23,0)-'Pamata pieņēmumi'!$D$23)),1)),0)))</f>
        <v>0</v>
      </c>
      <c r="Y62" s="58">
        <f>IF($F$67=TRUE,(IF(Y5&lt;=(ROUNDUP('Pamata pieņēmumi'!$D$23,0)+$E$66),(IF(Y5&lt;=ROUNDUP('Pamata pieņēmumi'!$D$23,0)+$E$68,IF(ROUNDUP('Pamata pieņēmumi'!$D$23,0)+$E$68=Finansējums!Y5,(Finansējums!Y5-'Pamata pieņēmumi'!$D$23-$E$68),0),IF(Y5=($E$66+ROUNDUP('Pamata pieņēmumi'!$D$23,0)),(1-(ROUNDUP('Pamata pieņēmumi'!$D$23,0)-'Pamata pieņēmumi'!$D$23)),1))),0)),(IF(Y5&lt;=($E$66+ROUNDUP('Pamata pieņēmumi'!$D$23,0)),IF(Finansējums!Y5&lt;=ROUNDUP('Pamata pieņēmumi'!$D$23,0),IF(Finansējums!Y5=ROUNDUP('Pamata pieņēmumi'!$D$23,0),Y5-'Pamata pieņēmumi'!$D$23,0),IF(Y5=($E$66+ROUNDUP('Pamata pieņēmumi'!$D$23,0)),(1-(ROUNDUP('Pamata pieņēmumi'!$D$23,0)-'Pamata pieņēmumi'!$D$23)),1)),0)))</f>
        <v>0</v>
      </c>
      <c r="Z62" s="58">
        <f>IF($F$67=TRUE,(IF(Z5&lt;=(ROUNDUP('Pamata pieņēmumi'!$D$23,0)+$E$66),(IF(Z5&lt;=ROUNDUP('Pamata pieņēmumi'!$D$23,0)+$E$68,IF(ROUNDUP('Pamata pieņēmumi'!$D$23,0)+$E$68=Finansējums!Z5,(Finansējums!Z5-'Pamata pieņēmumi'!$D$23-$E$68),0),IF(Z5=($E$66+ROUNDUP('Pamata pieņēmumi'!$D$23,0)),(1-(ROUNDUP('Pamata pieņēmumi'!$D$23,0)-'Pamata pieņēmumi'!$D$23)),1))),0)),(IF(Z5&lt;=($E$66+ROUNDUP('Pamata pieņēmumi'!$D$23,0)),IF(Finansējums!Z5&lt;=ROUNDUP('Pamata pieņēmumi'!$D$23,0),IF(Finansējums!Z5=ROUNDUP('Pamata pieņēmumi'!$D$23,0),Z5-'Pamata pieņēmumi'!$D$23,0),IF(Z5=($E$66+ROUNDUP('Pamata pieņēmumi'!$D$23,0)),(1-(ROUNDUP('Pamata pieņēmumi'!$D$23,0)-'Pamata pieņēmumi'!$D$23)),1)),0)))</f>
        <v>0</v>
      </c>
      <c r="AA62" s="58">
        <f>IF($F$67=TRUE,(IF(AA5&lt;=(ROUNDUP('Pamata pieņēmumi'!$D$23,0)+$E$66),(IF(AA5&lt;=ROUNDUP('Pamata pieņēmumi'!$D$23,0)+$E$68,IF(ROUNDUP('Pamata pieņēmumi'!$D$23,0)+$E$68=Finansējums!AA5,(Finansējums!AA5-'Pamata pieņēmumi'!$D$23-$E$68),0),IF(AA5=($E$66+ROUNDUP('Pamata pieņēmumi'!$D$23,0)),(1-(ROUNDUP('Pamata pieņēmumi'!$D$23,0)-'Pamata pieņēmumi'!$D$23)),1))),0)),(IF(AA5&lt;=($E$66+ROUNDUP('Pamata pieņēmumi'!$D$23,0)),IF(Finansējums!AA5&lt;=ROUNDUP('Pamata pieņēmumi'!$D$23,0),IF(Finansējums!AA5=ROUNDUP('Pamata pieņēmumi'!$D$23,0),AA5-'Pamata pieņēmumi'!$D$23,0),IF(AA5=($E$66+ROUNDUP('Pamata pieņēmumi'!$D$23,0)),(1-(ROUNDUP('Pamata pieņēmumi'!$D$23,0)-'Pamata pieņēmumi'!$D$23)),1)),0)))</f>
        <v>0</v>
      </c>
      <c r="AB62" s="58">
        <f>IF($F$67=TRUE,(IF(AB5&lt;=(ROUNDUP('Pamata pieņēmumi'!$D$23,0)+$E$66),(IF(AB5&lt;=ROUNDUP('Pamata pieņēmumi'!$D$23,0)+$E$68,IF(ROUNDUP('Pamata pieņēmumi'!$D$23,0)+$E$68=Finansējums!AB5,(Finansējums!AB5-'Pamata pieņēmumi'!$D$23-$E$68),0),IF(AB5=($E$66+ROUNDUP('Pamata pieņēmumi'!$D$23,0)),(1-(ROUNDUP('Pamata pieņēmumi'!$D$23,0)-'Pamata pieņēmumi'!$D$23)),1))),0)),(IF(AB5&lt;=($E$66+ROUNDUP('Pamata pieņēmumi'!$D$23,0)),IF(Finansējums!AB5&lt;=ROUNDUP('Pamata pieņēmumi'!$D$23,0),IF(Finansējums!AB5=ROUNDUP('Pamata pieņēmumi'!$D$23,0),AB5-'Pamata pieņēmumi'!$D$23,0),IF(AB5=($E$66+ROUNDUP('Pamata pieņēmumi'!$D$23,0)),(1-(ROUNDUP('Pamata pieņēmumi'!$D$23,0)-'Pamata pieņēmumi'!$D$23)),1)),0)))</f>
        <v>0</v>
      </c>
      <c r="AC62" s="58">
        <f>IF($F$67=TRUE,(IF(AC5&lt;=(ROUNDUP('Pamata pieņēmumi'!$D$23,0)+$E$66),(IF(AC5&lt;=ROUNDUP('Pamata pieņēmumi'!$D$23,0)+$E$68,IF(ROUNDUP('Pamata pieņēmumi'!$D$23,0)+$E$68=Finansējums!AC5,(Finansējums!AC5-'Pamata pieņēmumi'!$D$23-$E$68),0),IF(AC5=($E$66+ROUNDUP('Pamata pieņēmumi'!$D$23,0)),(1-(ROUNDUP('Pamata pieņēmumi'!$D$23,0)-'Pamata pieņēmumi'!$D$23)),1))),0)),(IF(AC5&lt;=($E$66+ROUNDUP('Pamata pieņēmumi'!$D$23,0)),IF(Finansējums!AC5&lt;=ROUNDUP('Pamata pieņēmumi'!$D$23,0),IF(Finansējums!AC5=ROUNDUP('Pamata pieņēmumi'!$D$23,0),AC5-'Pamata pieņēmumi'!$D$23,0),IF(AC5=($E$66+ROUNDUP('Pamata pieņēmumi'!$D$23,0)),(1-(ROUNDUP('Pamata pieņēmumi'!$D$23,0)-'Pamata pieņēmumi'!$D$23)),1)),0)))</f>
        <v>0</v>
      </c>
      <c r="AD62" s="58">
        <f>IF($F$67=TRUE,(IF(AD5&lt;=(ROUNDUP('Pamata pieņēmumi'!$D$23,0)+$E$66),(IF(AD5&lt;=ROUNDUP('Pamata pieņēmumi'!$D$23,0)+$E$68,IF(ROUNDUP('Pamata pieņēmumi'!$D$23,0)+$E$68=Finansējums!AD5,(Finansējums!AD5-'Pamata pieņēmumi'!$D$23-$E$68),0),IF(AD5=($E$66+ROUNDUP('Pamata pieņēmumi'!$D$23,0)),(1-(ROUNDUP('Pamata pieņēmumi'!$D$23,0)-'Pamata pieņēmumi'!$D$23)),1))),0)),(IF(AD5&lt;=($E$66+ROUNDUP('Pamata pieņēmumi'!$D$23,0)),IF(Finansējums!AD5&lt;=ROUNDUP('Pamata pieņēmumi'!$D$23,0),IF(Finansējums!AD5=ROUNDUP('Pamata pieņēmumi'!$D$23,0),AD5-'Pamata pieņēmumi'!$D$23,0),IF(AD5=($E$66+ROUNDUP('Pamata pieņēmumi'!$D$23,0)),(1-(ROUNDUP('Pamata pieņēmumi'!$D$23,0)-'Pamata pieņēmumi'!$D$23)),1)),0)))</f>
        <v>0</v>
      </c>
      <c r="AE62" s="58">
        <f>IF($F$67=TRUE,(IF(AE5&lt;=(ROUNDUP('Pamata pieņēmumi'!$D$23,0)+$E$66),(IF(AE5&lt;=ROUNDUP('Pamata pieņēmumi'!$D$23,0)+$E$68,IF(ROUNDUP('Pamata pieņēmumi'!$D$23,0)+$E$68=Finansējums!AE5,(Finansējums!AE5-'Pamata pieņēmumi'!$D$23-$E$68),0),IF(AE5=($E$66+ROUNDUP('Pamata pieņēmumi'!$D$23,0)),(1-(ROUNDUP('Pamata pieņēmumi'!$D$23,0)-'Pamata pieņēmumi'!$D$23)),1))),0)),(IF(AE5&lt;=($E$66+ROUNDUP('Pamata pieņēmumi'!$D$23,0)),IF(Finansējums!AE5&lt;=ROUNDUP('Pamata pieņēmumi'!$D$23,0),IF(Finansējums!AE5=ROUNDUP('Pamata pieņēmumi'!$D$23,0),AE5-'Pamata pieņēmumi'!$D$23,0),IF(AE5=($E$66+ROUNDUP('Pamata pieņēmumi'!$D$23,0)),(1-(ROUNDUP('Pamata pieņēmumi'!$D$23,0)-'Pamata pieņēmumi'!$D$23)),1)),0)))</f>
        <v>0</v>
      </c>
      <c r="AF62" s="58">
        <f>IF($F$67=TRUE,(IF(AF5&lt;=(ROUNDUP('Pamata pieņēmumi'!$D$23,0)+$E$66),(IF(AF5&lt;=ROUNDUP('Pamata pieņēmumi'!$D$23,0)+$E$68,IF(ROUNDUP('Pamata pieņēmumi'!$D$23,0)+$E$68=Finansējums!AF5,(Finansējums!AF5-'Pamata pieņēmumi'!$D$23-$E$68),0),IF(AF5=($E$66+ROUNDUP('Pamata pieņēmumi'!$D$23,0)),(1-(ROUNDUP('Pamata pieņēmumi'!$D$23,0)-'Pamata pieņēmumi'!$D$23)),1))),0)),(IF(AF5&lt;=($E$66+ROUNDUP('Pamata pieņēmumi'!$D$23,0)),IF(Finansējums!AF5&lt;=ROUNDUP('Pamata pieņēmumi'!$D$23,0),IF(Finansējums!AF5=ROUNDUP('Pamata pieņēmumi'!$D$23,0),AF5-'Pamata pieņēmumi'!$D$23,0),IF(AF5=($E$66+ROUNDUP('Pamata pieņēmumi'!$D$23,0)),(1-(ROUNDUP('Pamata pieņēmumi'!$D$23,0)-'Pamata pieņēmumi'!$D$23)),1)),0)))</f>
        <v>0</v>
      </c>
      <c r="AG62" s="58">
        <f>IF($F$67=TRUE,(IF(AG5&lt;=(ROUNDUP('Pamata pieņēmumi'!$D$23,0)+$E$66),(IF(AG5&lt;=ROUNDUP('Pamata pieņēmumi'!$D$23,0)+$E$68,IF(ROUNDUP('Pamata pieņēmumi'!$D$23,0)+$E$68=Finansējums!AG5,(Finansējums!AG5-'Pamata pieņēmumi'!$D$23-$E$68),0),IF(AG5=($E$66+ROUNDUP('Pamata pieņēmumi'!$D$23,0)),(1-(ROUNDUP('Pamata pieņēmumi'!$D$23,0)-'Pamata pieņēmumi'!$D$23)),1))),0)),(IF(AG5&lt;=($E$66+ROUNDUP('Pamata pieņēmumi'!$D$23,0)),IF(Finansējums!AG5&lt;=ROUNDUP('Pamata pieņēmumi'!$D$23,0),IF(Finansējums!AG5=ROUNDUP('Pamata pieņēmumi'!$D$23,0),AG5-'Pamata pieņēmumi'!$D$23,0),IF(AG5=($E$66+ROUNDUP('Pamata pieņēmumi'!$D$23,0)),(1-(ROUNDUP('Pamata pieņēmumi'!$D$23,0)-'Pamata pieņēmumi'!$D$23)),1)),0)))</f>
        <v>0</v>
      </c>
      <c r="AH62" s="58">
        <f>IF($F$67=TRUE,(IF(AH5&lt;=(ROUNDUP('Pamata pieņēmumi'!$D$23,0)+$E$66),(IF(AH5&lt;=ROUNDUP('Pamata pieņēmumi'!$D$23,0)+$E$68,IF(ROUNDUP('Pamata pieņēmumi'!$D$23,0)+$E$68=Finansējums!AH5,(Finansējums!AH5-'Pamata pieņēmumi'!$D$23-$E$68),0),IF(AH5=($E$66+ROUNDUP('Pamata pieņēmumi'!$D$23,0)),(1-(ROUNDUP('Pamata pieņēmumi'!$D$23,0)-'Pamata pieņēmumi'!$D$23)),1))),0)),(IF(AH5&lt;=($E$66+ROUNDUP('Pamata pieņēmumi'!$D$23,0)),IF(Finansējums!AH5&lt;=ROUNDUP('Pamata pieņēmumi'!$D$23,0),IF(Finansējums!AH5=ROUNDUP('Pamata pieņēmumi'!$D$23,0),AH5-'Pamata pieņēmumi'!$D$23,0),IF(AH5=($E$66+ROUNDUP('Pamata pieņēmumi'!$D$23,0)),(1-(ROUNDUP('Pamata pieņēmumi'!$D$23,0)-'Pamata pieņēmumi'!$D$23)),1)),0)))</f>
        <v>0</v>
      </c>
      <c r="AI62" s="58">
        <f>IF($F$67=TRUE,(IF(AI5&lt;=(ROUNDUP('Pamata pieņēmumi'!$D$23,0)+$E$66),(IF(AI5&lt;=ROUNDUP('Pamata pieņēmumi'!$D$23,0)+$E$68,IF(ROUNDUP('Pamata pieņēmumi'!$D$23,0)+$E$68=Finansējums!AI5,(Finansējums!AI5-'Pamata pieņēmumi'!$D$23-$E$68),0),IF(AI5=($E$66+ROUNDUP('Pamata pieņēmumi'!$D$23,0)),(1-(ROUNDUP('Pamata pieņēmumi'!$D$23,0)-'Pamata pieņēmumi'!$D$23)),1))),0)),(IF(AI5&lt;=($E$66+ROUNDUP('Pamata pieņēmumi'!$D$23,0)),IF(Finansējums!AI5&lt;=ROUNDUP('Pamata pieņēmumi'!$D$23,0),IF(Finansējums!AI5=ROUNDUP('Pamata pieņēmumi'!$D$23,0),AI5-'Pamata pieņēmumi'!$D$23,0),IF(AI5=($E$66+ROUNDUP('Pamata pieņēmumi'!$D$23,0)),(1-(ROUNDUP('Pamata pieņēmumi'!$D$23,0)-'Pamata pieņēmumi'!$D$23)),1)),0)))</f>
        <v>0</v>
      </c>
      <c r="AJ62" s="58">
        <f>IF($F$67=TRUE,(IF(AJ5&lt;=(ROUNDUP('Pamata pieņēmumi'!$D$23,0)+$E$66),(IF(AJ5&lt;=ROUNDUP('Pamata pieņēmumi'!$D$23,0)+$E$68,IF(ROUNDUP('Pamata pieņēmumi'!$D$23,0)+$E$68=Finansējums!AJ5,(Finansējums!AJ5-'Pamata pieņēmumi'!$D$23-$E$68),0),IF(AJ5=($E$66+ROUNDUP('Pamata pieņēmumi'!$D$23,0)),(1-(ROUNDUP('Pamata pieņēmumi'!$D$23,0)-'Pamata pieņēmumi'!$D$23)),1))),0)),(IF(AJ5&lt;=($E$66+ROUNDUP('Pamata pieņēmumi'!$D$23,0)),IF(Finansējums!AJ5&lt;=ROUNDUP('Pamata pieņēmumi'!$D$23,0),IF(Finansējums!AJ5=ROUNDUP('Pamata pieņēmumi'!$D$23,0),AJ5-'Pamata pieņēmumi'!$D$23,0),IF(AJ5=($E$66+ROUNDUP('Pamata pieņēmumi'!$D$23,0)),(1-(ROUNDUP('Pamata pieņēmumi'!$D$23,0)-'Pamata pieņēmumi'!$D$23)),1)),0)))</f>
        <v>0</v>
      </c>
      <c r="AK62" s="58">
        <f>IF($F$67=TRUE,(IF(AK5&lt;=(ROUNDUP('Pamata pieņēmumi'!$D$23,0)+$E$66),(IF(AK5&lt;=ROUNDUP('Pamata pieņēmumi'!$D$23,0)+$E$68,IF(ROUNDUP('Pamata pieņēmumi'!$D$23,0)+$E$68=Finansējums!AK5,(Finansējums!AK5-'Pamata pieņēmumi'!$D$23-$E$68),0),IF(AK5=($E$66+ROUNDUP('Pamata pieņēmumi'!$D$23,0)),(1-(ROUNDUP('Pamata pieņēmumi'!$D$23,0)-'Pamata pieņēmumi'!$D$23)),1))),0)),(IF(AK5&lt;=($E$66+ROUNDUP('Pamata pieņēmumi'!$D$23,0)),IF(Finansējums!AK5&lt;=ROUNDUP('Pamata pieņēmumi'!$D$23,0),IF(Finansējums!AK5=ROUNDUP('Pamata pieņēmumi'!$D$23,0),AK5-'Pamata pieņēmumi'!$D$23,0),IF(AK5=($E$66+ROUNDUP('Pamata pieņēmumi'!$D$23,0)),(1-(ROUNDUP('Pamata pieņēmumi'!$D$23,0)-'Pamata pieņēmumi'!$D$23)),1)),0)))</f>
        <v>0</v>
      </c>
      <c r="AL62" s="58">
        <f>IF($F$67=TRUE,(IF(AL5&lt;=(ROUNDUP('Pamata pieņēmumi'!$D$23,0)+$E$66),(IF(AL5&lt;=ROUNDUP('Pamata pieņēmumi'!$D$23,0)+$E$68,IF(ROUNDUP('Pamata pieņēmumi'!$D$23,0)+$E$68=Finansējums!AL5,(Finansējums!AL5-'Pamata pieņēmumi'!$D$23-$E$68),0),IF(AL5=($E$66+ROUNDUP('Pamata pieņēmumi'!$D$23,0)),(1-(ROUNDUP('Pamata pieņēmumi'!$D$23,0)-'Pamata pieņēmumi'!$D$23)),1))),0)),(IF(AL5&lt;=($E$66+ROUNDUP('Pamata pieņēmumi'!$D$23,0)),IF(Finansējums!AL5&lt;=ROUNDUP('Pamata pieņēmumi'!$D$23,0),IF(Finansējums!AL5=ROUNDUP('Pamata pieņēmumi'!$D$23,0),AL5-'Pamata pieņēmumi'!$D$23,0),IF(AL5=($E$66+ROUNDUP('Pamata pieņēmumi'!$D$23,0)),(1-(ROUNDUP('Pamata pieņēmumi'!$D$23,0)-'Pamata pieņēmumi'!$D$23)),1)),0)))</f>
        <v>0</v>
      </c>
      <c r="AM62" s="58">
        <f>IF($F$67=TRUE,(IF(AM5&lt;=(ROUNDUP('Pamata pieņēmumi'!$D$23,0)+$E$66),(IF(AM5&lt;=ROUNDUP('Pamata pieņēmumi'!$D$23,0)+$E$68,IF(ROUNDUP('Pamata pieņēmumi'!$D$23,0)+$E$68=Finansējums!AM5,(Finansējums!AM5-'Pamata pieņēmumi'!$D$23-$E$68),0),IF(AM5=($E$66+ROUNDUP('Pamata pieņēmumi'!$D$23,0)),(1-(ROUNDUP('Pamata pieņēmumi'!$D$23,0)-'Pamata pieņēmumi'!$D$23)),1))),0)),(IF(AM5&lt;=($E$66+ROUNDUP('Pamata pieņēmumi'!$D$23,0)),IF(Finansējums!AM5&lt;=ROUNDUP('Pamata pieņēmumi'!$D$23,0),IF(Finansējums!AM5=ROUNDUP('Pamata pieņēmumi'!$D$23,0),AM5-'Pamata pieņēmumi'!$D$23,0),IF(AM5=($E$66+ROUNDUP('Pamata pieņēmumi'!$D$23,0)),(1-(ROUNDUP('Pamata pieņēmumi'!$D$23,0)-'Pamata pieņēmumi'!$D$23)),1)),0)))</f>
        <v>0</v>
      </c>
      <c r="AN62" s="58">
        <f>IF($F$67=TRUE,(IF(AN5&lt;=(ROUNDUP('Pamata pieņēmumi'!$D$23,0)+$E$66),(IF(AN5&lt;=ROUNDUP('Pamata pieņēmumi'!$D$23,0)+$E$68,IF(ROUNDUP('Pamata pieņēmumi'!$D$23,0)+$E$68=Finansējums!AN5,(Finansējums!AN5-'Pamata pieņēmumi'!$D$23-$E$68),0),IF(AN5=($E$66+ROUNDUP('Pamata pieņēmumi'!$D$23,0)),(1-(ROUNDUP('Pamata pieņēmumi'!$D$23,0)-'Pamata pieņēmumi'!$D$23)),1))),0)),(IF(AN5&lt;=($E$66+ROUNDUP('Pamata pieņēmumi'!$D$23,0)),IF(Finansējums!AN5&lt;=ROUNDUP('Pamata pieņēmumi'!$D$23,0),IF(Finansējums!AN5=ROUNDUP('Pamata pieņēmumi'!$D$23,0),AN5-'Pamata pieņēmumi'!$D$23,0),IF(AN5=($E$66+ROUNDUP('Pamata pieņēmumi'!$D$23,0)),(1-(ROUNDUP('Pamata pieņēmumi'!$D$23,0)-'Pamata pieņēmumi'!$D$23)),1)),0)))</f>
        <v>0</v>
      </c>
      <c r="AO62" s="58">
        <f>IF($F$67=TRUE,(IF(AO5&lt;=(ROUNDUP('Pamata pieņēmumi'!$D$23,0)+$E$66),(IF(AO5&lt;=ROUNDUP('Pamata pieņēmumi'!$D$23,0)+$E$68,IF(ROUNDUP('Pamata pieņēmumi'!$D$23,0)+$E$68=Finansējums!AO5,(Finansējums!AO5-'Pamata pieņēmumi'!$D$23-$E$68),0),IF(AO5=($E$66+ROUNDUP('Pamata pieņēmumi'!$D$23,0)),(1-(ROUNDUP('Pamata pieņēmumi'!$D$23,0)-'Pamata pieņēmumi'!$D$23)),1))),0)),(IF(AO5&lt;=($E$66+ROUNDUP('Pamata pieņēmumi'!$D$23,0)),IF(Finansējums!AO5&lt;=ROUNDUP('Pamata pieņēmumi'!$D$23,0),IF(Finansējums!AO5=ROUNDUP('Pamata pieņēmumi'!$D$23,0),AO5-'Pamata pieņēmumi'!$D$23,0),IF(AO5=($E$66+ROUNDUP('Pamata pieņēmumi'!$D$23,0)),(1-(ROUNDUP('Pamata pieņēmumi'!$D$23,0)-'Pamata pieņēmumi'!$D$23)),1)),0)))</f>
        <v>0</v>
      </c>
      <c r="AP62" s="58">
        <f>IF($F$67=TRUE,(IF(AP5&lt;=(ROUNDUP('Pamata pieņēmumi'!$D$23,0)+$E$66),(IF(AP5&lt;=ROUNDUP('Pamata pieņēmumi'!$D$23,0)+$E$68,IF(ROUNDUP('Pamata pieņēmumi'!$D$23,0)+$E$68=Finansējums!AP5,(Finansējums!AP5-'Pamata pieņēmumi'!$D$23-$E$68),0),IF(AP5=($E$66+ROUNDUP('Pamata pieņēmumi'!$D$23,0)),(1-(ROUNDUP('Pamata pieņēmumi'!$D$23,0)-'Pamata pieņēmumi'!$D$23)),1))),0)),(IF(AP5&lt;=($E$66+ROUNDUP('Pamata pieņēmumi'!$D$23,0)),IF(Finansējums!AP5&lt;=ROUNDUP('Pamata pieņēmumi'!$D$23,0),IF(Finansējums!AP5=ROUNDUP('Pamata pieņēmumi'!$D$23,0),AP5-'Pamata pieņēmumi'!$D$23,0),IF(AP5=($E$66+ROUNDUP('Pamata pieņēmumi'!$D$23,0)),(1-(ROUNDUP('Pamata pieņēmumi'!$D$23,0)-'Pamata pieņēmumi'!$D$23)),1)),0)))</f>
        <v>0</v>
      </c>
      <c r="AQ62" s="58">
        <f>IF($F$67=TRUE,(IF(AQ5&lt;=(ROUNDUP('Pamata pieņēmumi'!$D$23,0)+$E$66),(IF(AQ5&lt;=ROUNDUP('Pamata pieņēmumi'!$D$23,0)+$E$68,IF(ROUNDUP('Pamata pieņēmumi'!$D$23,0)+$E$68=Finansējums!AQ5,(Finansējums!AQ5-'Pamata pieņēmumi'!$D$23-$E$68),0),IF(AQ5=($E$66+ROUNDUP('Pamata pieņēmumi'!$D$23,0)),(1-(ROUNDUP('Pamata pieņēmumi'!$D$23,0)-'Pamata pieņēmumi'!$D$23)),1))),0)),(IF(AQ5&lt;=($E$66+ROUNDUP('Pamata pieņēmumi'!$D$23,0)),IF(Finansējums!AQ5&lt;=ROUNDUP('Pamata pieņēmumi'!$D$23,0),IF(Finansējums!AQ5=ROUNDUP('Pamata pieņēmumi'!$D$23,0),AQ5-'Pamata pieņēmumi'!$D$23,0),IF(AQ5=($E$66+ROUNDUP('Pamata pieņēmumi'!$D$23,0)),(1-(ROUNDUP('Pamata pieņēmumi'!$D$23,0)-'Pamata pieņēmumi'!$D$23)),1)),0)))</f>
        <v>0</v>
      </c>
      <c r="AR62" s="58">
        <f>IF($F$67=TRUE,(IF(AR5&lt;=(ROUNDUP('Pamata pieņēmumi'!$D$23,0)+$E$66),(IF(AR5&lt;=ROUNDUP('Pamata pieņēmumi'!$D$23,0)+$E$68,IF(ROUNDUP('Pamata pieņēmumi'!$D$23,0)+$E$68=Finansējums!AR5,(Finansējums!AR5-'Pamata pieņēmumi'!$D$23-$E$68),0),IF(AR5=($E$66+ROUNDUP('Pamata pieņēmumi'!$D$23,0)),(1-(ROUNDUP('Pamata pieņēmumi'!$D$23,0)-'Pamata pieņēmumi'!$D$23)),1))),0)),(IF(AR5&lt;=($E$66+ROUNDUP('Pamata pieņēmumi'!$D$23,0)),IF(Finansējums!AR5&lt;=ROUNDUP('Pamata pieņēmumi'!$D$23,0),IF(Finansējums!AR5=ROUNDUP('Pamata pieņēmumi'!$D$23,0),AR5-'Pamata pieņēmumi'!$D$23,0),IF(AR5=($E$66+ROUNDUP('Pamata pieņēmumi'!$D$23,0)),(1-(ROUNDUP('Pamata pieņēmumi'!$D$23,0)-'Pamata pieņēmumi'!$D$23)),1)),0)))</f>
        <v>0</v>
      </c>
      <c r="AS62" s="58">
        <f>IF($F$67=TRUE,(IF(AS5&lt;=(ROUNDUP('Pamata pieņēmumi'!$D$23,0)+$E$66),(IF(AS5&lt;=ROUNDUP('Pamata pieņēmumi'!$D$23,0)+$E$68,IF(ROUNDUP('Pamata pieņēmumi'!$D$23,0)+$E$68=Finansējums!AS5,(Finansējums!AS5-'Pamata pieņēmumi'!$D$23-$E$68),0),IF(AS5=($E$66+ROUNDUP('Pamata pieņēmumi'!$D$23,0)),(1-(ROUNDUP('Pamata pieņēmumi'!$D$23,0)-'Pamata pieņēmumi'!$D$23)),1))),0)),(IF(AS5&lt;=($E$66+ROUNDUP('Pamata pieņēmumi'!$D$23,0)),IF(Finansējums!AS5&lt;=ROUNDUP('Pamata pieņēmumi'!$D$23,0),IF(Finansējums!AS5=ROUNDUP('Pamata pieņēmumi'!$D$23,0),AS5-'Pamata pieņēmumi'!$D$23,0),IF(AS5=($E$66+ROUNDUP('Pamata pieņēmumi'!$D$23,0)),(1-(ROUNDUP('Pamata pieņēmumi'!$D$23,0)-'Pamata pieņēmumi'!$D$23)),1)),0)))</f>
        <v>0</v>
      </c>
      <c r="AT62" s="58">
        <f>IF($F$67=TRUE,(IF(AT5&lt;=(ROUNDUP('Pamata pieņēmumi'!$D$23,0)+$E$66),(IF(AT5&lt;=ROUNDUP('Pamata pieņēmumi'!$D$23,0)+$E$68,IF(ROUNDUP('Pamata pieņēmumi'!$D$23,0)+$E$68=Finansējums!AT5,(Finansējums!AT5-'Pamata pieņēmumi'!$D$23-$E$68),0),IF(AT5=($E$66+ROUNDUP('Pamata pieņēmumi'!$D$23,0)),(1-(ROUNDUP('Pamata pieņēmumi'!$D$23,0)-'Pamata pieņēmumi'!$D$23)),1))),0)),(IF(AT5&lt;=($E$66+ROUNDUP('Pamata pieņēmumi'!$D$23,0)),IF(Finansējums!AT5&lt;=ROUNDUP('Pamata pieņēmumi'!$D$23,0),IF(Finansējums!AT5=ROUNDUP('Pamata pieņēmumi'!$D$23,0),AT5-'Pamata pieņēmumi'!$D$23,0),IF(AT5=($E$66+ROUNDUP('Pamata pieņēmumi'!$D$23,0)),(1-(ROUNDUP('Pamata pieņēmumi'!$D$23,0)-'Pamata pieņēmumi'!$D$23)),1)),0)))</f>
        <v>0</v>
      </c>
      <c r="AU62" s="58">
        <f>IF($F$67=TRUE,(IF(AU5&lt;=(ROUNDUP('Pamata pieņēmumi'!$D$23,0)+$E$66),(IF(AU5&lt;=ROUNDUP('Pamata pieņēmumi'!$D$23,0)+$E$68,IF(ROUNDUP('Pamata pieņēmumi'!$D$23,0)+$E$68=Finansējums!AU5,(Finansējums!AU5-'Pamata pieņēmumi'!$D$23-$E$68),0),IF(AU5=($E$66+ROUNDUP('Pamata pieņēmumi'!$D$23,0)),(1-(ROUNDUP('Pamata pieņēmumi'!$D$23,0)-'Pamata pieņēmumi'!$D$23)),1))),0)),(IF(AU5&lt;=($E$66+ROUNDUP('Pamata pieņēmumi'!$D$23,0)),IF(Finansējums!AU5&lt;=ROUNDUP('Pamata pieņēmumi'!$D$23,0),IF(Finansējums!AU5=ROUNDUP('Pamata pieņēmumi'!$D$23,0),AU5-'Pamata pieņēmumi'!$D$23,0),IF(AU5=($E$66+ROUNDUP('Pamata pieņēmumi'!$D$23,0)),(1-(ROUNDUP('Pamata pieņēmumi'!$D$23,0)-'Pamata pieņēmumi'!$D$23)),1)),0)))</f>
        <v>0</v>
      </c>
      <c r="AV62" s="40"/>
      <c r="AW62" s="40"/>
      <c r="AX62" s="40"/>
      <c r="AY62" s="40"/>
      <c r="AZ62" s="40"/>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row>
    <row r="63" spans="1:212" s="254" customFormat="1" ht="19.95" customHeight="1" x14ac:dyDescent="0.25">
      <c r="A63" s="252"/>
      <c r="B63" s="156" t="s">
        <v>22</v>
      </c>
      <c r="C63" s="157" t="s">
        <v>2</v>
      </c>
      <c r="D63" s="57"/>
      <c r="E63" s="68" t="e">
        <f>E25</f>
        <v>#VALUE!</v>
      </c>
      <c r="F63" s="56"/>
      <c r="G63" s="56"/>
      <c r="H63" s="57"/>
      <c r="I63" s="57"/>
      <c r="J63" s="64"/>
      <c r="K63" s="64"/>
      <c r="L63" s="64"/>
      <c r="M63" s="64"/>
      <c r="N63" s="64"/>
      <c r="O63" s="64"/>
      <c r="P63" s="64"/>
      <c r="Q63" s="64"/>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row>
    <row r="64" spans="1:212" s="254" customFormat="1" ht="19.95" customHeight="1" x14ac:dyDescent="0.25">
      <c r="A64" s="252"/>
      <c r="B64" s="156" t="s">
        <v>23</v>
      </c>
      <c r="C64" s="157" t="s">
        <v>4</v>
      </c>
      <c r="D64" s="57"/>
      <c r="E64" s="69">
        <f>G25</f>
        <v>0</v>
      </c>
      <c r="F64" s="56"/>
      <c r="G64" s="56"/>
      <c r="H64" s="57"/>
      <c r="I64" s="57"/>
      <c r="J64" s="64"/>
      <c r="K64" s="64"/>
      <c r="L64" s="64"/>
      <c r="M64" s="64"/>
      <c r="N64" s="64"/>
      <c r="O64" s="64"/>
      <c r="P64" s="64"/>
      <c r="Q64" s="64"/>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row>
    <row r="65" spans="1:212" s="254" customFormat="1" ht="19.95" customHeight="1" x14ac:dyDescent="0.25">
      <c r="A65" s="252"/>
      <c r="B65" s="156" t="s">
        <v>26</v>
      </c>
      <c r="C65" s="157" t="s">
        <v>2</v>
      </c>
      <c r="D65" s="57"/>
      <c r="E65" s="309">
        <f>'Finansēšanas pieņēmumi'!D26</f>
        <v>6.8999999999999999E-3</v>
      </c>
      <c r="F65" s="56"/>
      <c r="G65" s="56"/>
      <c r="H65" s="57"/>
      <c r="I65" s="57"/>
      <c r="J65" s="64"/>
      <c r="K65" s="64"/>
      <c r="L65" s="64"/>
      <c r="M65" s="64"/>
      <c r="N65" s="64"/>
      <c r="O65" s="64"/>
      <c r="P65" s="64"/>
      <c r="Q65" s="64"/>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row>
    <row r="66" spans="1:212" s="254" customFormat="1" ht="26.4" x14ac:dyDescent="0.25">
      <c r="A66" s="252"/>
      <c r="B66" s="248" t="s">
        <v>224</v>
      </c>
      <c r="C66" s="249" t="s">
        <v>9</v>
      </c>
      <c r="D66" s="57"/>
      <c r="E66" s="56">
        <f>'Finansēšanas pieņēmumi'!D27-'Pamata pieņēmumi'!D23</f>
        <v>0</v>
      </c>
      <c r="F66" s="56"/>
      <c r="G66" s="56"/>
      <c r="H66" s="57"/>
      <c r="I66" s="57"/>
      <c r="J66" s="64">
        <f>IF(AND(J62&gt;0,$F$67=TRUE),$E$66-SUM(I$62:$J62)-$E$68,IF(J62&gt;0,$E$66-SUM(I$62:$J62),0))</f>
        <v>0</v>
      </c>
      <c r="K66" s="64">
        <f>IF(AND(K62&gt;0,$F$67=TRUE),$E$66-SUM(J$62:$J62)-$E$68,IF(K62&gt;0,$E$66-SUM(J$62:$J62),0))</f>
        <v>0</v>
      </c>
      <c r="L66" s="64">
        <f>IF(AND(L62&gt;0,$F$67=TRUE),$E$66-SUM($J$62:K62)-$E$68,IF(L62&gt;0,$E$66-SUM($J$62:K62),0))</f>
        <v>0</v>
      </c>
      <c r="M66" s="64">
        <f>IF(AND(M62&gt;0,$F$67=TRUE),$E$66-SUM($J$62:L62)-$E$68,IF(M62&gt;0,$E$66-SUM($J$62:L62),0))</f>
        <v>0</v>
      </c>
      <c r="N66" s="64">
        <f>IF(AND(N62&gt;0,$F$67=TRUE),$E$66-SUM($J$62:M62)-$E$68,IF(N62&gt;0,$E$66-SUM($J$62:M62),0))</f>
        <v>0</v>
      </c>
      <c r="O66" s="64">
        <f>IF(AND(O62&gt;0,$F$67=TRUE),$E$66-SUM($J$62:N62)-$E$68,IF(O62&gt;0,$E$66-SUM($J$62:N62),0))</f>
        <v>0</v>
      </c>
      <c r="P66" s="64">
        <f>IF(AND(P62&gt;0,$F$67=TRUE),$E$66-SUM($J$62:O62)-$E$68,IF(P62&gt;0,$E$66-SUM($J$62:O62),0))</f>
        <v>0</v>
      </c>
      <c r="Q66" s="64">
        <f>IF(AND(Q62&gt;0,$F$67=TRUE),$E$66-SUM($J$62:P62)-$E$68,IF(Q62&gt;0,$E$66-SUM($J$62:P62),0))</f>
        <v>0</v>
      </c>
      <c r="R66" s="39">
        <f>IF(AND(R62&gt;0,$F$67=TRUE),$E$66-SUM($J$62:Q62)-$E$68,IF(R62&gt;0,$E$66-SUM($J$62:Q62),0))</f>
        <v>0</v>
      </c>
      <c r="S66" s="39">
        <f>IF(AND(S62&gt;0,$F$67=TRUE),$E$66-SUM($J$62:R62)-$E$68,IF(S62&gt;0,$E$66-SUM($J$62:R62),0))</f>
        <v>0</v>
      </c>
      <c r="T66" s="39">
        <f>IF(AND(T62&gt;0,$F$67=TRUE),$E$66-SUM($J$62:S62)-$E$68,IF(T62&gt;0,$E$66-SUM($J$62:S62),0))</f>
        <v>0</v>
      </c>
      <c r="U66" s="39">
        <f>IF(AND(U62&gt;0,$F$67=TRUE),$E$66-SUM($J$62:T62)-$E$68,IF(U62&gt;0,$E$66-SUM($J$62:T62),0))</f>
        <v>0</v>
      </c>
      <c r="V66" s="39">
        <f>IF(AND(V62&gt;0,$F$67=TRUE),$E$66-SUM($J$62:U62)-$E$68,IF(V62&gt;0,$E$66-SUM($J$62:U62),0))</f>
        <v>0</v>
      </c>
      <c r="W66" s="39">
        <f>IF(AND(W62&gt;0,$F$67=TRUE),$E$66-SUM($J$62:V62)-$E$68,IF(W62&gt;0,$E$66-SUM($J$62:V62),0))</f>
        <v>0</v>
      </c>
      <c r="X66" s="39">
        <f>IF(AND(X62&gt;0,$F$67=TRUE),$E$66-SUM($J$62:W62)-$E$68,IF(X62&gt;0,$E$66-SUM($J$62:W62),0))</f>
        <v>0</v>
      </c>
      <c r="Y66" s="39">
        <f>IF(AND(Y62&gt;0,$F$67=TRUE),$E$66-SUM($J$62:X62)-$E$68,IF(Y62&gt;0,$E$66-SUM($J$62:X62),0))</f>
        <v>0</v>
      </c>
      <c r="Z66" s="39">
        <f>IF(AND(Z62&gt;0,$F$67=TRUE),$E$66-SUM($J$62:Y62)-$E$68,IF(Z62&gt;0,$E$66-SUM($J$62:Y62),0))</f>
        <v>0</v>
      </c>
      <c r="AA66" s="39">
        <f>IF(AND(AA62&gt;0,$F$67=TRUE),$E$66-SUM($J$62:Z62)-$E$68,IF(AA62&gt;0,$E$66-SUM($J$62:Z62),0))</f>
        <v>0</v>
      </c>
      <c r="AB66" s="39">
        <f>IF(AND(AB62&gt;0,$F$67=TRUE),$E$66-SUM($J$62:AA62)-$E$68,IF(AB62&gt;0,$E$66-SUM($J$62:AA62),0))</f>
        <v>0</v>
      </c>
      <c r="AC66" s="39">
        <f>IF(AND(AC62&gt;0,$F$67=TRUE),$E$66-SUM($J$62:AB62)-$E$68,IF(AC62&gt;0,$E$66-SUM($J$62:AB62),0))</f>
        <v>0</v>
      </c>
      <c r="AD66" s="39">
        <f>IF(AND(AD62&gt;0,$F$67=TRUE),$E$66-SUM($J$62:AC62)-$E$68,IF(AD62&gt;0,$E$66-SUM($J$62:AC62),0))</f>
        <v>0</v>
      </c>
      <c r="AE66" s="39">
        <f>IF(AND(AE62&gt;0,$F$67=TRUE),$E$66-SUM($J$62:AD62)-$E$68,IF(AE62&gt;0,$E$66-SUM($J$62:AD62),0))</f>
        <v>0</v>
      </c>
      <c r="AF66" s="39">
        <f>IF(AND(AF62&gt;0,$F$67=TRUE),$E$66-SUM($J$62:AE62)-$E$68,IF(AF62&gt;0,$E$66-SUM($J$62:AE62),0))</f>
        <v>0</v>
      </c>
      <c r="AG66" s="39">
        <f>IF(AND(AG62&gt;0,$F$67=TRUE),$E$66-SUM($J$62:AF62)-$E$68,IF(AG62&gt;0,$E$66-SUM($J$62:AF62),0))</f>
        <v>0</v>
      </c>
      <c r="AH66" s="39">
        <f>IF(AND(AH62&gt;0,$F$67=TRUE),$E$66-SUM($J$62:AG62)-$E$68,IF(AH62&gt;0,$E$66-SUM($J$62:AG62),0))</f>
        <v>0</v>
      </c>
      <c r="AI66" s="39">
        <f>IF(AND(AI62&gt;0,$F$67=TRUE),$E$66-SUM($J$62:AH62)-$E$68,IF(AI62&gt;0,$E$66-SUM($J$62:AH62),0))</f>
        <v>0</v>
      </c>
      <c r="AJ66" s="39">
        <f>IF(AND(AJ62&gt;0,$F$67=TRUE),$E$66-SUM($J$62:AI62)-$E$68,IF(AJ62&gt;0,$E$66-SUM($J$62:AI62),0))</f>
        <v>0</v>
      </c>
      <c r="AK66" s="39">
        <f>IF(AND(AK62&gt;0,$F$67=TRUE),$E$66-SUM($J$62:AJ62)-$E$68,IF(AK62&gt;0,$E$66-SUM($J$62:AJ62),0))</f>
        <v>0</v>
      </c>
      <c r="AL66" s="39">
        <f>IF(AND(AL62&gt;0,$F$67=TRUE),$E$66-SUM($J$62:AK62)-$E$68,IF(AL62&gt;0,$E$66-SUM($J$62:AK62),0))</f>
        <v>0</v>
      </c>
      <c r="AM66" s="39">
        <f>IF(AND(AM62&gt;0,$F$67=TRUE),$E$66-SUM($J$62:AL62)-$E$68,IF(AM62&gt;0,$E$66-SUM($J$62:AL62),0))</f>
        <v>0</v>
      </c>
      <c r="AN66" s="39">
        <f>IF(AND(AN62&gt;0,$F$67=TRUE),$E$66-SUM($J$62:AM62)-$E$68,IF(AN62&gt;0,$E$66-SUM($J$62:AM62),0))</f>
        <v>0</v>
      </c>
      <c r="AO66" s="39">
        <f>IF(AND(AO62&gt;0,$F$67=TRUE),$E$66-SUM($J$62:AN62)-$E$68,IF(AO62&gt;0,$E$66-SUM($J$62:AN62),0))</f>
        <v>0</v>
      </c>
      <c r="AP66" s="39">
        <f>IF(AND(AP62&gt;0,$F$67=TRUE),$E$66-SUM($J$62:AO62)-$E$68,IF(AP62&gt;0,$E$66-SUM($J$62:AO62),0))</f>
        <v>0</v>
      </c>
      <c r="AQ66" s="39">
        <f>IF(AND(AQ62&gt;0,$F$67=TRUE),$E$66-SUM($J$62:AP62)-$E$68,IF(AQ62&gt;0,$E$66-SUM($J$62:AP62),0))</f>
        <v>0</v>
      </c>
      <c r="AR66" s="39">
        <f>IF(AND(AR62&gt;0,$F$67=TRUE),$E$66-SUM($J$62:AQ62)-$E$68,IF(AR62&gt;0,$E$66-SUM($J$62:AQ62),0))</f>
        <v>0</v>
      </c>
      <c r="AS66" s="39">
        <f>IF(AND(AS62&gt;0,$F$67=TRUE),$E$66-SUM($J$62:AR62)-$E$68,IF(AS62&gt;0,$E$66-SUM($J$62:AR62),0))</f>
        <v>0</v>
      </c>
      <c r="AT66" s="39">
        <f>IF(AND(AT62&gt;0,$F$67=TRUE),$E$66-SUM($J$62:AS62)-$E$68,IF(AT62&gt;0,$E$66-SUM($J$62:AS62),0))</f>
        <v>0</v>
      </c>
      <c r="AU66" s="39">
        <f>IF(AND(AU62&gt;0,$F$67=TRUE),$E$66-SUM($J$62:AT62)-$E$68,IF(AU62&gt;0,$E$66-SUM($J$62:AT62),0))</f>
        <v>0</v>
      </c>
    </row>
    <row r="67" spans="1:212" s="254" customFormat="1" ht="19.95" customHeight="1" x14ac:dyDescent="0.25">
      <c r="A67" s="252"/>
      <c r="B67" s="156" t="s">
        <v>290</v>
      </c>
      <c r="C67" s="157"/>
      <c r="D67" s="57"/>
      <c r="E67" s="33"/>
      <c r="F67" s="49" t="b">
        <f>IF(E68&gt;0, TRUE, FALSE)</f>
        <v>0</v>
      </c>
      <c r="G67" s="56"/>
      <c r="H67" s="57"/>
      <c r="I67" s="57"/>
      <c r="J67" s="64"/>
      <c r="K67" s="64"/>
      <c r="L67" s="64"/>
      <c r="M67" s="64"/>
      <c r="N67" s="64"/>
      <c r="O67" s="64"/>
      <c r="P67" s="64"/>
      <c r="Q67" s="64"/>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row>
    <row r="68" spans="1:212" s="254" customFormat="1" ht="19.95" customHeight="1" x14ac:dyDescent="0.25">
      <c r="A68" s="252"/>
      <c r="B68" s="156" t="s">
        <v>52</v>
      </c>
      <c r="C68" s="157" t="s">
        <v>9</v>
      </c>
      <c r="D68" s="57"/>
      <c r="E68" s="49">
        <f>'Finansēšanas pieņēmumi'!D28</f>
        <v>0</v>
      </c>
      <c r="F68" s="56"/>
      <c r="G68" s="56"/>
      <c r="H68" s="57"/>
      <c r="I68" s="57"/>
      <c r="J68" s="64"/>
      <c r="K68" s="64"/>
      <c r="L68" s="64"/>
      <c r="M68" s="64"/>
      <c r="N68" s="64"/>
      <c r="O68" s="64"/>
      <c r="P68" s="64"/>
      <c r="Q68" s="64"/>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row>
    <row r="69" spans="1:212" s="254" customFormat="1" ht="19.95" customHeight="1" x14ac:dyDescent="0.25">
      <c r="A69" s="252"/>
      <c r="B69" s="250" t="s">
        <v>27</v>
      </c>
      <c r="C69" s="157" t="s">
        <v>4</v>
      </c>
      <c r="D69" s="57"/>
      <c r="E69" s="56"/>
      <c r="F69" s="56"/>
      <c r="G69" s="56"/>
      <c r="H69" s="57"/>
      <c r="I69" s="57"/>
      <c r="J69" s="64">
        <f>I72</f>
        <v>0</v>
      </c>
      <c r="K69" s="64">
        <f t="shared" ref="K69:M69" si="25">J72</f>
        <v>0</v>
      </c>
      <c r="L69" s="64">
        <f t="shared" si="25"/>
        <v>0</v>
      </c>
      <c r="M69" s="64">
        <f t="shared" si="25"/>
        <v>0</v>
      </c>
      <c r="N69" s="64">
        <f t="shared" ref="N69:AU69" si="26">M72</f>
        <v>0</v>
      </c>
      <c r="O69" s="64">
        <f t="shared" si="26"/>
        <v>0</v>
      </c>
      <c r="P69" s="64">
        <f t="shared" si="26"/>
        <v>0</v>
      </c>
      <c r="Q69" s="64">
        <f t="shared" si="26"/>
        <v>0</v>
      </c>
      <c r="R69" s="55">
        <f t="shared" si="26"/>
        <v>0</v>
      </c>
      <c r="S69" s="55">
        <f t="shared" si="26"/>
        <v>0</v>
      </c>
      <c r="T69" s="55">
        <f t="shared" si="26"/>
        <v>0</v>
      </c>
      <c r="U69" s="55">
        <f t="shared" si="26"/>
        <v>0</v>
      </c>
      <c r="V69" s="55">
        <f t="shared" si="26"/>
        <v>0</v>
      </c>
      <c r="W69" s="55">
        <f t="shared" si="26"/>
        <v>0</v>
      </c>
      <c r="X69" s="55">
        <f t="shared" si="26"/>
        <v>0</v>
      </c>
      <c r="Y69" s="55">
        <f t="shared" si="26"/>
        <v>0</v>
      </c>
      <c r="Z69" s="55">
        <f t="shared" si="26"/>
        <v>0</v>
      </c>
      <c r="AA69" s="55">
        <f t="shared" si="26"/>
        <v>0</v>
      </c>
      <c r="AB69" s="55">
        <f t="shared" si="26"/>
        <v>0</v>
      </c>
      <c r="AC69" s="55">
        <f t="shared" si="26"/>
        <v>0</v>
      </c>
      <c r="AD69" s="55">
        <f t="shared" si="26"/>
        <v>0</v>
      </c>
      <c r="AE69" s="55">
        <f t="shared" si="26"/>
        <v>0</v>
      </c>
      <c r="AF69" s="55">
        <f t="shared" si="26"/>
        <v>0</v>
      </c>
      <c r="AG69" s="55">
        <f t="shared" si="26"/>
        <v>0</v>
      </c>
      <c r="AH69" s="55">
        <f t="shared" si="26"/>
        <v>0</v>
      </c>
      <c r="AI69" s="55">
        <f t="shared" si="26"/>
        <v>0</v>
      </c>
      <c r="AJ69" s="55">
        <f t="shared" si="26"/>
        <v>0</v>
      </c>
      <c r="AK69" s="55">
        <f t="shared" si="26"/>
        <v>0</v>
      </c>
      <c r="AL69" s="55">
        <f t="shared" si="26"/>
        <v>0</v>
      </c>
      <c r="AM69" s="55">
        <f t="shared" si="26"/>
        <v>0</v>
      </c>
      <c r="AN69" s="55">
        <f t="shared" si="26"/>
        <v>0</v>
      </c>
      <c r="AO69" s="55">
        <f t="shared" si="26"/>
        <v>0</v>
      </c>
      <c r="AP69" s="55">
        <f t="shared" si="26"/>
        <v>0</v>
      </c>
      <c r="AQ69" s="55">
        <f t="shared" si="26"/>
        <v>0</v>
      </c>
      <c r="AR69" s="55">
        <f t="shared" si="26"/>
        <v>0</v>
      </c>
      <c r="AS69" s="55">
        <f t="shared" si="26"/>
        <v>0</v>
      </c>
      <c r="AT69" s="55">
        <f t="shared" si="26"/>
        <v>0</v>
      </c>
      <c r="AU69" s="55">
        <f t="shared" si="26"/>
        <v>0</v>
      </c>
    </row>
    <row r="70" spans="1:212" s="254" customFormat="1" ht="19.95" customHeight="1" x14ac:dyDescent="0.25">
      <c r="A70" s="252"/>
      <c r="B70" s="241" t="s">
        <v>28</v>
      </c>
      <c r="C70" s="157" t="s">
        <v>4</v>
      </c>
      <c r="D70" s="57"/>
      <c r="E70" s="56"/>
      <c r="F70" s="56"/>
      <c r="G70" s="56"/>
      <c r="H70" s="57"/>
      <c r="I70" s="57"/>
      <c r="J70" s="64">
        <f>J25</f>
        <v>0</v>
      </c>
      <c r="K70" s="64">
        <f t="shared" ref="K70:AU70" si="27">K25</f>
        <v>0</v>
      </c>
      <c r="L70" s="64">
        <f t="shared" si="27"/>
        <v>0</v>
      </c>
      <c r="M70" s="64">
        <f t="shared" si="27"/>
        <v>0</v>
      </c>
      <c r="N70" s="64">
        <f t="shared" si="27"/>
        <v>0</v>
      </c>
      <c r="O70" s="64">
        <f t="shared" si="27"/>
        <v>0</v>
      </c>
      <c r="P70" s="64">
        <f t="shared" si="27"/>
        <v>0</v>
      </c>
      <c r="Q70" s="64">
        <f t="shared" si="27"/>
        <v>0</v>
      </c>
      <c r="R70" s="55">
        <f t="shared" si="27"/>
        <v>0</v>
      </c>
      <c r="S70" s="55">
        <f t="shared" si="27"/>
        <v>0</v>
      </c>
      <c r="T70" s="55">
        <f t="shared" si="27"/>
        <v>0</v>
      </c>
      <c r="U70" s="55">
        <f t="shared" si="27"/>
        <v>0</v>
      </c>
      <c r="V70" s="55">
        <f t="shared" si="27"/>
        <v>0</v>
      </c>
      <c r="W70" s="55">
        <f t="shared" si="27"/>
        <v>0</v>
      </c>
      <c r="X70" s="55">
        <f t="shared" si="27"/>
        <v>0</v>
      </c>
      <c r="Y70" s="55">
        <f t="shared" si="27"/>
        <v>0</v>
      </c>
      <c r="Z70" s="55">
        <f t="shared" si="27"/>
        <v>0</v>
      </c>
      <c r="AA70" s="55">
        <f t="shared" si="27"/>
        <v>0</v>
      </c>
      <c r="AB70" s="55">
        <f t="shared" si="27"/>
        <v>0</v>
      </c>
      <c r="AC70" s="55">
        <f t="shared" si="27"/>
        <v>0</v>
      </c>
      <c r="AD70" s="55">
        <f t="shared" si="27"/>
        <v>0</v>
      </c>
      <c r="AE70" s="55">
        <f t="shared" si="27"/>
        <v>0</v>
      </c>
      <c r="AF70" s="55">
        <f t="shared" si="27"/>
        <v>0</v>
      </c>
      <c r="AG70" s="55">
        <f t="shared" si="27"/>
        <v>0</v>
      </c>
      <c r="AH70" s="55">
        <f t="shared" si="27"/>
        <v>0</v>
      </c>
      <c r="AI70" s="55">
        <f t="shared" si="27"/>
        <v>0</v>
      </c>
      <c r="AJ70" s="55">
        <f t="shared" si="27"/>
        <v>0</v>
      </c>
      <c r="AK70" s="55">
        <f t="shared" si="27"/>
        <v>0</v>
      </c>
      <c r="AL70" s="55">
        <f t="shared" si="27"/>
        <v>0</v>
      </c>
      <c r="AM70" s="55">
        <f t="shared" si="27"/>
        <v>0</v>
      </c>
      <c r="AN70" s="55">
        <f t="shared" si="27"/>
        <v>0</v>
      </c>
      <c r="AO70" s="55">
        <f t="shared" si="27"/>
        <v>0</v>
      </c>
      <c r="AP70" s="55">
        <f t="shared" si="27"/>
        <v>0</v>
      </c>
      <c r="AQ70" s="55">
        <f t="shared" si="27"/>
        <v>0</v>
      </c>
      <c r="AR70" s="55">
        <f t="shared" si="27"/>
        <v>0</v>
      </c>
      <c r="AS70" s="55">
        <f t="shared" si="27"/>
        <v>0</v>
      </c>
      <c r="AT70" s="55">
        <f t="shared" si="27"/>
        <v>0</v>
      </c>
      <c r="AU70" s="55">
        <f t="shared" si="27"/>
        <v>0</v>
      </c>
    </row>
    <row r="71" spans="1:212" s="254" customFormat="1" ht="19.95" customHeight="1" x14ac:dyDescent="0.25">
      <c r="A71" s="252"/>
      <c r="B71" s="241" t="s">
        <v>29</v>
      </c>
      <c r="C71" s="157" t="s">
        <v>4</v>
      </c>
      <c r="D71" s="57"/>
      <c r="E71" s="56"/>
      <c r="F71" s="56"/>
      <c r="G71" s="56"/>
      <c r="H71" s="57"/>
      <c r="I71" s="57"/>
      <c r="J71" s="319">
        <f>IFERROR(-(J69/J66),0)</f>
        <v>0</v>
      </c>
      <c r="K71" s="319">
        <f t="shared" ref="K71:AU71" si="28">IFERROR(-(K69/K66),0)</f>
        <v>0</v>
      </c>
      <c r="L71" s="319">
        <f t="shared" si="28"/>
        <v>0</v>
      </c>
      <c r="M71" s="319">
        <f t="shared" si="28"/>
        <v>0</v>
      </c>
      <c r="N71" s="319">
        <f t="shared" si="28"/>
        <v>0</v>
      </c>
      <c r="O71" s="319">
        <f t="shared" si="28"/>
        <v>0</v>
      </c>
      <c r="P71" s="319">
        <f t="shared" si="28"/>
        <v>0</v>
      </c>
      <c r="Q71" s="319">
        <f t="shared" si="28"/>
        <v>0</v>
      </c>
      <c r="R71" s="320">
        <f t="shared" si="28"/>
        <v>0</v>
      </c>
      <c r="S71" s="320">
        <f t="shared" si="28"/>
        <v>0</v>
      </c>
      <c r="T71" s="320">
        <f t="shared" si="28"/>
        <v>0</v>
      </c>
      <c r="U71" s="320">
        <f t="shared" si="28"/>
        <v>0</v>
      </c>
      <c r="V71" s="320">
        <f t="shared" si="28"/>
        <v>0</v>
      </c>
      <c r="W71" s="320">
        <f t="shared" si="28"/>
        <v>0</v>
      </c>
      <c r="X71" s="320">
        <f t="shared" si="28"/>
        <v>0</v>
      </c>
      <c r="Y71" s="320">
        <f t="shared" si="28"/>
        <v>0</v>
      </c>
      <c r="Z71" s="320">
        <f t="shared" si="28"/>
        <v>0</v>
      </c>
      <c r="AA71" s="320">
        <f t="shared" si="28"/>
        <v>0</v>
      </c>
      <c r="AB71" s="320">
        <f t="shared" si="28"/>
        <v>0</v>
      </c>
      <c r="AC71" s="320">
        <f t="shared" si="28"/>
        <v>0</v>
      </c>
      <c r="AD71" s="320">
        <f t="shared" si="28"/>
        <v>0</v>
      </c>
      <c r="AE71" s="320">
        <f t="shared" si="28"/>
        <v>0</v>
      </c>
      <c r="AF71" s="320">
        <f t="shared" si="28"/>
        <v>0</v>
      </c>
      <c r="AG71" s="320">
        <f t="shared" si="28"/>
        <v>0</v>
      </c>
      <c r="AH71" s="320">
        <f t="shared" si="28"/>
        <v>0</v>
      </c>
      <c r="AI71" s="320">
        <f t="shared" si="28"/>
        <v>0</v>
      </c>
      <c r="AJ71" s="320">
        <f t="shared" si="28"/>
        <v>0</v>
      </c>
      <c r="AK71" s="320">
        <f t="shared" si="28"/>
        <v>0</v>
      </c>
      <c r="AL71" s="320">
        <f t="shared" si="28"/>
        <v>0</v>
      </c>
      <c r="AM71" s="320">
        <f t="shared" si="28"/>
        <v>0</v>
      </c>
      <c r="AN71" s="320">
        <f t="shared" si="28"/>
        <v>0</v>
      </c>
      <c r="AO71" s="320">
        <f t="shared" si="28"/>
        <v>0</v>
      </c>
      <c r="AP71" s="320">
        <f t="shared" si="28"/>
        <v>0</v>
      </c>
      <c r="AQ71" s="320">
        <f t="shared" si="28"/>
        <v>0</v>
      </c>
      <c r="AR71" s="320">
        <f t="shared" si="28"/>
        <v>0</v>
      </c>
      <c r="AS71" s="320">
        <f t="shared" si="28"/>
        <v>0</v>
      </c>
      <c r="AT71" s="320">
        <f t="shared" si="28"/>
        <v>0</v>
      </c>
      <c r="AU71" s="320">
        <f t="shared" si="28"/>
        <v>0</v>
      </c>
      <c r="AV71" s="55"/>
    </row>
    <row r="72" spans="1:212" s="254" customFormat="1" ht="19.95" customHeight="1" x14ac:dyDescent="0.25">
      <c r="A72" s="252"/>
      <c r="B72" s="250" t="s">
        <v>30</v>
      </c>
      <c r="C72" s="157" t="s">
        <v>4</v>
      </c>
      <c r="D72" s="57"/>
      <c r="E72" s="56"/>
      <c r="F72" s="56"/>
      <c r="G72" s="56"/>
      <c r="H72" s="57"/>
      <c r="I72" s="57"/>
      <c r="J72" s="64">
        <f>SUM(J69:J71)</f>
        <v>0</v>
      </c>
      <c r="K72" s="64">
        <f t="shared" ref="K72:AU72" si="29">SUM(K69:K71)</f>
        <v>0</v>
      </c>
      <c r="L72" s="64">
        <f t="shared" si="29"/>
        <v>0</v>
      </c>
      <c r="M72" s="64">
        <f t="shared" si="29"/>
        <v>0</v>
      </c>
      <c r="N72" s="64">
        <f t="shared" si="29"/>
        <v>0</v>
      </c>
      <c r="O72" s="64">
        <f t="shared" si="29"/>
        <v>0</v>
      </c>
      <c r="P72" s="64">
        <f t="shared" si="29"/>
        <v>0</v>
      </c>
      <c r="Q72" s="64">
        <f t="shared" si="29"/>
        <v>0</v>
      </c>
      <c r="R72" s="55">
        <f t="shared" si="29"/>
        <v>0</v>
      </c>
      <c r="S72" s="55">
        <f t="shared" si="29"/>
        <v>0</v>
      </c>
      <c r="T72" s="55">
        <f t="shared" si="29"/>
        <v>0</v>
      </c>
      <c r="U72" s="55">
        <f t="shared" si="29"/>
        <v>0</v>
      </c>
      <c r="V72" s="55">
        <f t="shared" si="29"/>
        <v>0</v>
      </c>
      <c r="W72" s="55">
        <f t="shared" si="29"/>
        <v>0</v>
      </c>
      <c r="X72" s="55">
        <f t="shared" si="29"/>
        <v>0</v>
      </c>
      <c r="Y72" s="55">
        <f t="shared" si="29"/>
        <v>0</v>
      </c>
      <c r="Z72" s="55">
        <f t="shared" si="29"/>
        <v>0</v>
      </c>
      <c r="AA72" s="55">
        <f t="shared" si="29"/>
        <v>0</v>
      </c>
      <c r="AB72" s="55">
        <f t="shared" si="29"/>
        <v>0</v>
      </c>
      <c r="AC72" s="55">
        <f t="shared" si="29"/>
        <v>0</v>
      </c>
      <c r="AD72" s="55">
        <f t="shared" si="29"/>
        <v>0</v>
      </c>
      <c r="AE72" s="55">
        <f t="shared" si="29"/>
        <v>0</v>
      </c>
      <c r="AF72" s="55">
        <f t="shared" si="29"/>
        <v>0</v>
      </c>
      <c r="AG72" s="55">
        <f t="shared" si="29"/>
        <v>0</v>
      </c>
      <c r="AH72" s="55">
        <f t="shared" si="29"/>
        <v>0</v>
      </c>
      <c r="AI72" s="55">
        <f t="shared" si="29"/>
        <v>0</v>
      </c>
      <c r="AJ72" s="55">
        <f t="shared" si="29"/>
        <v>0</v>
      </c>
      <c r="AK72" s="55">
        <f t="shared" si="29"/>
        <v>0</v>
      </c>
      <c r="AL72" s="55">
        <f t="shared" si="29"/>
        <v>0</v>
      </c>
      <c r="AM72" s="55">
        <f t="shared" si="29"/>
        <v>0</v>
      </c>
      <c r="AN72" s="55">
        <f t="shared" si="29"/>
        <v>0</v>
      </c>
      <c r="AO72" s="55">
        <f t="shared" si="29"/>
        <v>0</v>
      </c>
      <c r="AP72" s="55">
        <f t="shared" si="29"/>
        <v>0</v>
      </c>
      <c r="AQ72" s="55">
        <f t="shared" si="29"/>
        <v>0</v>
      </c>
      <c r="AR72" s="55">
        <f t="shared" si="29"/>
        <v>0</v>
      </c>
      <c r="AS72" s="55">
        <f t="shared" si="29"/>
        <v>0</v>
      </c>
      <c r="AT72" s="55">
        <f t="shared" si="29"/>
        <v>0</v>
      </c>
      <c r="AU72" s="55">
        <f t="shared" si="29"/>
        <v>0</v>
      </c>
      <c r="AV72" s="55"/>
    </row>
    <row r="73" spans="1:212" s="254" customFormat="1" ht="19.95" customHeight="1" x14ac:dyDescent="0.25">
      <c r="A73" s="252"/>
      <c r="B73" s="241" t="s">
        <v>7</v>
      </c>
      <c r="C73" s="157" t="s">
        <v>4</v>
      </c>
      <c r="D73" s="57"/>
      <c r="E73" s="56"/>
      <c r="F73" s="56"/>
      <c r="G73" s="56"/>
      <c r="H73" s="57"/>
      <c r="I73" s="57"/>
      <c r="J73" s="64">
        <f>-AVERAGE(J69,J72)*$E$65</f>
        <v>0</v>
      </c>
      <c r="K73" s="64">
        <f t="shared" ref="K73:AU73" si="30">-AVERAGE(K69,K72)*$E$65</f>
        <v>0</v>
      </c>
      <c r="L73" s="64">
        <f t="shared" si="30"/>
        <v>0</v>
      </c>
      <c r="M73" s="64">
        <f t="shared" si="30"/>
        <v>0</v>
      </c>
      <c r="N73" s="64">
        <f t="shared" si="30"/>
        <v>0</v>
      </c>
      <c r="O73" s="64">
        <f t="shared" si="30"/>
        <v>0</v>
      </c>
      <c r="P73" s="64">
        <f t="shared" si="30"/>
        <v>0</v>
      </c>
      <c r="Q73" s="64">
        <f t="shared" si="30"/>
        <v>0</v>
      </c>
      <c r="R73" s="55">
        <f t="shared" si="30"/>
        <v>0</v>
      </c>
      <c r="S73" s="55">
        <f t="shared" si="30"/>
        <v>0</v>
      </c>
      <c r="T73" s="55">
        <f t="shared" si="30"/>
        <v>0</v>
      </c>
      <c r="U73" s="55">
        <f t="shared" si="30"/>
        <v>0</v>
      </c>
      <c r="V73" s="55">
        <f t="shared" si="30"/>
        <v>0</v>
      </c>
      <c r="W73" s="55">
        <f t="shared" si="30"/>
        <v>0</v>
      </c>
      <c r="X73" s="55">
        <f t="shared" si="30"/>
        <v>0</v>
      </c>
      <c r="Y73" s="55">
        <f t="shared" si="30"/>
        <v>0</v>
      </c>
      <c r="Z73" s="55">
        <f t="shared" si="30"/>
        <v>0</v>
      </c>
      <c r="AA73" s="55">
        <f t="shared" si="30"/>
        <v>0</v>
      </c>
      <c r="AB73" s="55">
        <f t="shared" si="30"/>
        <v>0</v>
      </c>
      <c r="AC73" s="55">
        <f t="shared" si="30"/>
        <v>0</v>
      </c>
      <c r="AD73" s="55">
        <f t="shared" si="30"/>
        <v>0</v>
      </c>
      <c r="AE73" s="55">
        <f t="shared" si="30"/>
        <v>0</v>
      </c>
      <c r="AF73" s="55">
        <f t="shared" si="30"/>
        <v>0</v>
      </c>
      <c r="AG73" s="55">
        <f t="shared" si="30"/>
        <v>0</v>
      </c>
      <c r="AH73" s="55">
        <f t="shared" si="30"/>
        <v>0</v>
      </c>
      <c r="AI73" s="55">
        <f t="shared" si="30"/>
        <v>0</v>
      </c>
      <c r="AJ73" s="55">
        <f t="shared" si="30"/>
        <v>0</v>
      </c>
      <c r="AK73" s="55">
        <f t="shared" si="30"/>
        <v>0</v>
      </c>
      <c r="AL73" s="55">
        <f t="shared" si="30"/>
        <v>0</v>
      </c>
      <c r="AM73" s="55">
        <f t="shared" si="30"/>
        <v>0</v>
      </c>
      <c r="AN73" s="55">
        <f t="shared" si="30"/>
        <v>0</v>
      </c>
      <c r="AO73" s="55">
        <f t="shared" si="30"/>
        <v>0</v>
      </c>
      <c r="AP73" s="55">
        <f t="shared" si="30"/>
        <v>0</v>
      </c>
      <c r="AQ73" s="55">
        <f t="shared" si="30"/>
        <v>0</v>
      </c>
      <c r="AR73" s="55">
        <f t="shared" si="30"/>
        <v>0</v>
      </c>
      <c r="AS73" s="55">
        <f t="shared" si="30"/>
        <v>0</v>
      </c>
      <c r="AT73" s="55">
        <f t="shared" si="30"/>
        <v>0</v>
      </c>
      <c r="AU73" s="55">
        <f t="shared" si="30"/>
        <v>0</v>
      </c>
      <c r="AV73" s="55"/>
    </row>
    <row r="74" spans="1:212" s="254" customFormat="1" ht="19.95" customHeight="1" x14ac:dyDescent="0.25">
      <c r="A74" s="252"/>
      <c r="B74" s="253"/>
      <c r="C74" s="157"/>
      <c r="D74" s="57"/>
      <c r="E74" s="56"/>
      <c r="F74" s="56"/>
      <c r="G74" s="56"/>
      <c r="H74" s="57"/>
      <c r="I74" s="57"/>
      <c r="J74" s="64"/>
      <c r="K74" s="64"/>
      <c r="L74" s="64"/>
      <c r="M74" s="64"/>
      <c r="N74" s="64"/>
      <c r="O74" s="64"/>
      <c r="P74" s="64"/>
      <c r="Q74" s="64"/>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row>
    <row r="75" spans="1:212" s="246" customFormat="1" ht="19.95" customHeight="1" x14ac:dyDescent="0.25">
      <c r="A75" s="43"/>
      <c r="B75" s="243" t="s">
        <v>8</v>
      </c>
      <c r="C75" s="244"/>
      <c r="D75" s="245"/>
      <c r="E75" s="245"/>
      <c r="F75" s="245"/>
      <c r="G75" s="245"/>
      <c r="H75" s="245"/>
      <c r="I75" s="245"/>
      <c r="J75" s="58">
        <f>IF($F$80=TRUE,(IF(J5&lt;=(ROUNDUP('Pamata pieņēmumi'!$D$23,0)+$E$79),(IF(J5&lt;=ROUNDUP('Pamata pieņēmumi'!$D$23,0)+$E$81,IF(ROUNDUP('Pamata pieņēmumi'!$D$23,0)+$E$81=Finansējums!J5,(Finansējums!J5-'Pamata pieņēmumi'!$D$23-$E$81),0),IF(J5=($E$79+ROUNDUP('Pamata pieņēmumi'!$D$23,0)),(1-(ROUNDUP('Pamata pieņēmumi'!$D$23,0)-'Pamata pieņēmumi'!$D$23)),1))),0)),(IF(J5&lt;=($E$79+ROUNDUP('Pamata pieņēmumi'!$D$23,0)),IF(Finansējums!J5&lt;=ROUNDUP('Pamata pieņēmumi'!$D$23,0),IF(Finansējums!J5=ROUNDUP('Pamata pieņēmumi'!$D$23,0),J5-'Pamata pieņēmumi'!$D$23,0),IF(J5=($E$79+ROUNDUP('Pamata pieņēmumi'!$D$23,0)),(1-(ROUNDUP('Pamata pieņēmumi'!$D$23,0)-'Pamata pieņēmumi'!$D$23)),1)),0)))</f>
        <v>0</v>
      </c>
      <c r="K75" s="58">
        <f>IF($F$80=TRUE,(IF(K5&lt;=(ROUNDUP('Pamata pieņēmumi'!$D$23,0)+$E$79),(IF(K5&lt;=ROUNDUP('Pamata pieņēmumi'!$D$23,0)+$E$81,IF(ROUNDUP('Pamata pieņēmumi'!$D$23,0)+$E$81=Finansējums!K5,(Finansējums!K5-'Pamata pieņēmumi'!$D$23-$E$81),0),IF(K5=($E$79+ROUNDUP('Pamata pieņēmumi'!$D$23,0)),(1-(ROUNDUP('Pamata pieņēmumi'!$D$23,0)-'Pamata pieņēmumi'!$D$23)),1))),0)),(IF(K5&lt;=($E$79+ROUNDUP('Pamata pieņēmumi'!$D$23,0)),IF(Finansējums!K5&lt;=ROUNDUP('Pamata pieņēmumi'!$D$23,0),IF(Finansējums!K5=ROUNDUP('Pamata pieņēmumi'!$D$23,0),K5-'Pamata pieņēmumi'!$D$23,0),IF(K5=($E$79+ROUNDUP('Pamata pieņēmumi'!$D$23,0)),(1-(ROUNDUP('Pamata pieņēmumi'!$D$23,0)-'Pamata pieņēmumi'!$D$23)),1)),0)))</f>
        <v>0</v>
      </c>
      <c r="L75" s="58">
        <f>IF($F$80=TRUE,(IF(L5&lt;=(ROUNDUP('Pamata pieņēmumi'!$D$23,0)+$E$79),(IF(L5&lt;=ROUNDUP('Pamata pieņēmumi'!$D$23,0)+$E$81,IF(ROUNDUP('Pamata pieņēmumi'!$D$23,0)+$E$81=Finansējums!L5,(Finansējums!L5-'Pamata pieņēmumi'!$D$23-$E$81),0),IF(L5=($E$79+ROUNDUP('Pamata pieņēmumi'!$D$23,0)),(1-(ROUNDUP('Pamata pieņēmumi'!$D$23,0)-'Pamata pieņēmumi'!$D$23)),1))),0)),(IF(L5&lt;=($E$79+ROUNDUP('Pamata pieņēmumi'!$D$23,0)),IF(Finansējums!L5&lt;=ROUNDUP('Pamata pieņēmumi'!$D$23,0),IF(Finansējums!L5=ROUNDUP('Pamata pieņēmumi'!$D$23,0),L5-'Pamata pieņēmumi'!$D$23,0),IF(L5=($E$79+ROUNDUP('Pamata pieņēmumi'!$D$23,0)),(1-(ROUNDUP('Pamata pieņēmumi'!$D$23,0)-'Pamata pieņēmumi'!$D$23)),1)),0)))</f>
        <v>0</v>
      </c>
      <c r="M75" s="58">
        <f>IF($F$80=TRUE,(IF(M5&lt;=(ROUNDUP('Pamata pieņēmumi'!$D$23,0)+$E$79),(IF(M5&lt;=ROUNDUP('Pamata pieņēmumi'!$D$23,0)+$E$81,IF(ROUNDUP('Pamata pieņēmumi'!$D$23,0)+$E$81=Finansējums!M5,(Finansējums!M5-'Pamata pieņēmumi'!$D$23-$E$81),0),IF(M5=($E$79+ROUNDUP('Pamata pieņēmumi'!$D$23,0)),(1-(ROUNDUP('Pamata pieņēmumi'!$D$23,0)-'Pamata pieņēmumi'!$D$23)),1))),0)),(IF(M5&lt;=($E$79+ROUNDUP('Pamata pieņēmumi'!$D$23,0)),IF(Finansējums!M5&lt;=ROUNDUP('Pamata pieņēmumi'!$D$23,0),IF(Finansējums!M5=ROUNDUP('Pamata pieņēmumi'!$D$23,0),M5-'Pamata pieņēmumi'!$D$23,0),IF(M5=($E$79+ROUNDUP('Pamata pieņēmumi'!$D$23,0)),(1-(ROUNDUP('Pamata pieņēmumi'!$D$23,0)-'Pamata pieņēmumi'!$D$23)),1)),0)))</f>
        <v>0</v>
      </c>
      <c r="N75" s="58">
        <f>IF($F$80=TRUE,(IF(N5&lt;=(ROUNDUP('Pamata pieņēmumi'!$D$23,0)+$E$79),(IF(N5&lt;=ROUNDUP('Pamata pieņēmumi'!$D$23,0)+$E$81,IF(ROUNDUP('Pamata pieņēmumi'!$D$23,0)+$E$81=Finansējums!N5,(Finansējums!N5-'Pamata pieņēmumi'!$D$23-$E$81),0),IF(N5=($E$79+ROUNDUP('Pamata pieņēmumi'!$D$23,0)),(1-(ROUNDUP('Pamata pieņēmumi'!$D$23,0)-'Pamata pieņēmumi'!$D$23)),1))),0)),(IF(N5&lt;=($E$79+ROUNDUP('Pamata pieņēmumi'!$D$23,0)),IF(Finansējums!N5&lt;=ROUNDUP('Pamata pieņēmumi'!$D$23,0),IF(Finansējums!N5=ROUNDUP('Pamata pieņēmumi'!$D$23,0),N5-'Pamata pieņēmumi'!$D$23,0),IF(N5=($E$79+ROUNDUP('Pamata pieņēmumi'!$D$23,0)),(1-(ROUNDUP('Pamata pieņēmumi'!$D$23,0)-'Pamata pieņēmumi'!$D$23)),1)),0)))</f>
        <v>0</v>
      </c>
      <c r="O75" s="58">
        <f>IF($F$80=TRUE,(IF(O5&lt;=(ROUNDUP('Pamata pieņēmumi'!$D$23,0)+$E$79),(IF(O5&lt;=ROUNDUP('Pamata pieņēmumi'!$D$23,0)+$E$81,IF(ROUNDUP('Pamata pieņēmumi'!$D$23,0)+$E$81=Finansējums!O5,(Finansējums!O5-'Pamata pieņēmumi'!$D$23-$E$81),0),IF(O5=($E$79+ROUNDUP('Pamata pieņēmumi'!$D$23,0)),(1-(ROUNDUP('Pamata pieņēmumi'!$D$23,0)-'Pamata pieņēmumi'!$D$23)),1))),0)),(IF(O5&lt;=($E$79+ROUNDUP('Pamata pieņēmumi'!$D$23,0)),IF(Finansējums!O5&lt;=ROUNDUP('Pamata pieņēmumi'!$D$23,0),IF(Finansējums!O5=ROUNDUP('Pamata pieņēmumi'!$D$23,0),O5-'Pamata pieņēmumi'!$D$23,0),IF(O5=($E$79+ROUNDUP('Pamata pieņēmumi'!$D$23,0)),(1-(ROUNDUP('Pamata pieņēmumi'!$D$23,0)-'Pamata pieņēmumi'!$D$23)),1)),0)))</f>
        <v>0</v>
      </c>
      <c r="P75" s="58">
        <f>IF($F$80=TRUE,(IF(P5&lt;=(ROUNDUP('Pamata pieņēmumi'!$D$23,0)+$E$79),(IF(P5&lt;=ROUNDUP('Pamata pieņēmumi'!$D$23,0)+$E$81,IF(ROUNDUP('Pamata pieņēmumi'!$D$23,0)+$E$81=Finansējums!P5,(Finansējums!P5-'Pamata pieņēmumi'!$D$23-$E$81),0),IF(P5=($E$79+ROUNDUP('Pamata pieņēmumi'!$D$23,0)),(1-(ROUNDUP('Pamata pieņēmumi'!$D$23,0)-'Pamata pieņēmumi'!$D$23)),1))),0)),(IF(P5&lt;=($E$79+ROUNDUP('Pamata pieņēmumi'!$D$23,0)),IF(Finansējums!P5&lt;=ROUNDUP('Pamata pieņēmumi'!$D$23,0),IF(Finansējums!P5=ROUNDUP('Pamata pieņēmumi'!$D$23,0),P5-'Pamata pieņēmumi'!$D$23,0),IF(P5=($E$79+ROUNDUP('Pamata pieņēmumi'!$D$23,0)),(1-(ROUNDUP('Pamata pieņēmumi'!$D$23,0)-'Pamata pieņēmumi'!$D$23)),1)),0)))</f>
        <v>0</v>
      </c>
      <c r="Q75" s="58">
        <f>IF($F$80=TRUE,(IF(Q5&lt;=(ROUNDUP('Pamata pieņēmumi'!$D$23,0)+$E$79),(IF(Q5&lt;=ROUNDUP('Pamata pieņēmumi'!$D$23,0)+$E$81,IF(ROUNDUP('Pamata pieņēmumi'!$D$23,0)+$E$81=Finansējums!Q5,(Finansējums!Q5-'Pamata pieņēmumi'!$D$23-$E$81),0),IF(Q5=($E$79+ROUNDUP('Pamata pieņēmumi'!$D$23,0)),(1-(ROUNDUP('Pamata pieņēmumi'!$D$23,0)-'Pamata pieņēmumi'!$D$23)),1))),0)),(IF(Q5&lt;=($E$79+ROUNDUP('Pamata pieņēmumi'!$D$23,0)),IF(Finansējums!Q5&lt;=ROUNDUP('Pamata pieņēmumi'!$D$23,0),IF(Finansējums!Q5=ROUNDUP('Pamata pieņēmumi'!$D$23,0),Q5-'Pamata pieņēmumi'!$D$23,0),IF(Q5=($E$79+ROUNDUP('Pamata pieņēmumi'!$D$23,0)),(1-(ROUNDUP('Pamata pieņēmumi'!$D$23,0)-'Pamata pieņēmumi'!$D$23)),1)),0)))</f>
        <v>0</v>
      </c>
      <c r="R75" s="58">
        <f>IF($F$80=TRUE,(IF(R5&lt;=(ROUNDUP('Pamata pieņēmumi'!$D$23,0)+$E$79),(IF(R5&lt;=ROUNDUP('Pamata pieņēmumi'!$D$23,0)+$E$81,IF(ROUNDUP('Pamata pieņēmumi'!$D$23,0)+$E$81=Finansējums!R5,(Finansējums!R5-'Pamata pieņēmumi'!$D$23-$E$81),0),IF(R5=($E$79+ROUNDUP('Pamata pieņēmumi'!$D$23,0)),(1-(ROUNDUP('Pamata pieņēmumi'!$D$23,0)-'Pamata pieņēmumi'!$D$23)),1))),0)),(IF(R5&lt;=($E$79+ROUNDUP('Pamata pieņēmumi'!$D$23,0)),IF(Finansējums!R5&lt;=ROUNDUP('Pamata pieņēmumi'!$D$23,0),IF(Finansējums!R5=ROUNDUP('Pamata pieņēmumi'!$D$23,0),R5-'Pamata pieņēmumi'!$D$23,0),IF(R5=($E$79+ROUNDUP('Pamata pieņēmumi'!$D$23,0)),(1-(ROUNDUP('Pamata pieņēmumi'!$D$23,0)-'Pamata pieņēmumi'!$D$23)),1)),0)))</f>
        <v>0</v>
      </c>
      <c r="S75" s="58">
        <f>IF($F$80=TRUE,(IF(S5&lt;=(ROUNDUP('Pamata pieņēmumi'!$D$23,0)+$E$79),(IF(S5&lt;=ROUNDUP('Pamata pieņēmumi'!$D$23,0)+$E$81,IF(ROUNDUP('Pamata pieņēmumi'!$D$23,0)+$E$81=Finansējums!S5,(Finansējums!S5-'Pamata pieņēmumi'!$D$23-$E$81),0),IF(S5=($E$79+ROUNDUP('Pamata pieņēmumi'!$D$23,0)),(1-(ROUNDUP('Pamata pieņēmumi'!$D$23,0)-'Pamata pieņēmumi'!$D$23)),1))),0)),(IF(S5&lt;=($E$79+ROUNDUP('Pamata pieņēmumi'!$D$23,0)),IF(Finansējums!S5&lt;=ROUNDUP('Pamata pieņēmumi'!$D$23,0),IF(Finansējums!S5=ROUNDUP('Pamata pieņēmumi'!$D$23,0),S5-'Pamata pieņēmumi'!$D$23,0),IF(S5=($E$79+ROUNDUP('Pamata pieņēmumi'!$D$23,0)),(1-(ROUNDUP('Pamata pieņēmumi'!$D$23,0)-'Pamata pieņēmumi'!$D$23)),1)),0)))</f>
        <v>0</v>
      </c>
      <c r="T75" s="58">
        <f>IF($F$80=TRUE,(IF(T5&lt;=(ROUNDUP('Pamata pieņēmumi'!$D$23,0)+$E$79),(IF(T5&lt;=ROUNDUP('Pamata pieņēmumi'!$D$23,0)+$E$81,IF(ROUNDUP('Pamata pieņēmumi'!$D$23,0)+$E$81=Finansējums!T5,(Finansējums!T5-'Pamata pieņēmumi'!$D$23-$E$81),0),IF(T5=($E$79+ROUNDUP('Pamata pieņēmumi'!$D$23,0)),(1-(ROUNDUP('Pamata pieņēmumi'!$D$23,0)-'Pamata pieņēmumi'!$D$23)),1))),0)),(IF(T5&lt;=($E$79+ROUNDUP('Pamata pieņēmumi'!$D$23,0)),IF(Finansējums!T5&lt;=ROUNDUP('Pamata pieņēmumi'!$D$23,0),IF(Finansējums!T5=ROUNDUP('Pamata pieņēmumi'!$D$23,0),T5-'Pamata pieņēmumi'!$D$23,0),IF(T5=($E$79+ROUNDUP('Pamata pieņēmumi'!$D$23,0)),(1-(ROUNDUP('Pamata pieņēmumi'!$D$23,0)-'Pamata pieņēmumi'!$D$23)),1)),0)))</f>
        <v>0</v>
      </c>
      <c r="U75" s="58">
        <f>IF($F$80=TRUE,(IF(U5&lt;=(ROUNDUP('Pamata pieņēmumi'!$D$23,0)+$E$79),(IF(U5&lt;=ROUNDUP('Pamata pieņēmumi'!$D$23,0)+$E$81,IF(ROUNDUP('Pamata pieņēmumi'!$D$23,0)+$E$81=Finansējums!U5,(Finansējums!U5-'Pamata pieņēmumi'!$D$23-$E$81),0),IF(U5=($E$79+ROUNDUP('Pamata pieņēmumi'!$D$23,0)),(1-(ROUNDUP('Pamata pieņēmumi'!$D$23,0)-'Pamata pieņēmumi'!$D$23)),1))),0)),(IF(U5&lt;=($E$79+ROUNDUP('Pamata pieņēmumi'!$D$23,0)),IF(Finansējums!U5&lt;=ROUNDUP('Pamata pieņēmumi'!$D$23,0),IF(Finansējums!U5=ROUNDUP('Pamata pieņēmumi'!$D$23,0),U5-'Pamata pieņēmumi'!$D$23,0),IF(U5=($E$79+ROUNDUP('Pamata pieņēmumi'!$D$23,0)),(1-(ROUNDUP('Pamata pieņēmumi'!$D$23,0)-'Pamata pieņēmumi'!$D$23)),1)),0)))</f>
        <v>0</v>
      </c>
      <c r="V75" s="58">
        <f>IF($F$80=TRUE,(IF(V5&lt;=(ROUNDUP('Pamata pieņēmumi'!$D$23,0)+$E$79),(IF(V5&lt;=ROUNDUP('Pamata pieņēmumi'!$D$23,0)+$E$81,IF(ROUNDUP('Pamata pieņēmumi'!$D$23,0)+$E$81=Finansējums!V5,(Finansējums!V5-'Pamata pieņēmumi'!$D$23-$E$81),0),IF(V5=($E$79+ROUNDUP('Pamata pieņēmumi'!$D$23,0)),(1-(ROUNDUP('Pamata pieņēmumi'!$D$23,0)-'Pamata pieņēmumi'!$D$23)),1))),0)),(IF(V5&lt;=($E$79+ROUNDUP('Pamata pieņēmumi'!$D$23,0)),IF(Finansējums!V5&lt;=ROUNDUP('Pamata pieņēmumi'!$D$23,0),IF(Finansējums!V5=ROUNDUP('Pamata pieņēmumi'!$D$23,0),V5-'Pamata pieņēmumi'!$D$23,0),IF(V5=($E$79+ROUNDUP('Pamata pieņēmumi'!$D$23,0)),(1-(ROUNDUP('Pamata pieņēmumi'!$D$23,0)-'Pamata pieņēmumi'!$D$23)),1)),0)))</f>
        <v>0</v>
      </c>
      <c r="W75" s="58">
        <f>IF($F$80=TRUE,(IF(W5&lt;=(ROUNDUP('Pamata pieņēmumi'!$D$23,0)+$E$79),(IF(W5&lt;=ROUNDUP('Pamata pieņēmumi'!$D$23,0)+$E$81,IF(ROUNDUP('Pamata pieņēmumi'!$D$23,0)+$E$81=Finansējums!W5,(Finansējums!W5-'Pamata pieņēmumi'!$D$23-$E$81),0),IF(W5=($E$79+ROUNDUP('Pamata pieņēmumi'!$D$23,0)),(1-(ROUNDUP('Pamata pieņēmumi'!$D$23,0)-'Pamata pieņēmumi'!$D$23)),1))),0)),(IF(W5&lt;=($E$79+ROUNDUP('Pamata pieņēmumi'!$D$23,0)),IF(Finansējums!W5&lt;=ROUNDUP('Pamata pieņēmumi'!$D$23,0),IF(Finansējums!W5=ROUNDUP('Pamata pieņēmumi'!$D$23,0),W5-'Pamata pieņēmumi'!$D$23,0),IF(W5=($E$79+ROUNDUP('Pamata pieņēmumi'!$D$23,0)),(1-(ROUNDUP('Pamata pieņēmumi'!$D$23,0)-'Pamata pieņēmumi'!$D$23)),1)),0)))</f>
        <v>0</v>
      </c>
      <c r="X75" s="58">
        <f>IF($F$80=TRUE,(IF(X5&lt;=(ROUNDUP('Pamata pieņēmumi'!$D$23,0)+$E$79),(IF(X5&lt;=ROUNDUP('Pamata pieņēmumi'!$D$23,0)+$E$81,IF(ROUNDUP('Pamata pieņēmumi'!$D$23,0)+$E$81=Finansējums!X5,(Finansējums!X5-'Pamata pieņēmumi'!$D$23-$E$81),0),IF(X5=($E$79+ROUNDUP('Pamata pieņēmumi'!$D$23,0)),(1-(ROUNDUP('Pamata pieņēmumi'!$D$23,0)-'Pamata pieņēmumi'!$D$23)),1))),0)),(IF(X5&lt;=($E$79+ROUNDUP('Pamata pieņēmumi'!$D$23,0)),IF(Finansējums!X5&lt;=ROUNDUP('Pamata pieņēmumi'!$D$23,0),IF(Finansējums!X5=ROUNDUP('Pamata pieņēmumi'!$D$23,0),X5-'Pamata pieņēmumi'!$D$23,0),IF(X5=($E$79+ROUNDUP('Pamata pieņēmumi'!$D$23,0)),(1-(ROUNDUP('Pamata pieņēmumi'!$D$23,0)-'Pamata pieņēmumi'!$D$23)),1)),0)))</f>
        <v>0</v>
      </c>
      <c r="Y75" s="58">
        <f>IF($F$80=TRUE,(IF(Y5&lt;=(ROUNDUP('Pamata pieņēmumi'!$D$23,0)+$E$79),(IF(Y5&lt;=ROUNDUP('Pamata pieņēmumi'!$D$23,0)+$E$81,IF(ROUNDUP('Pamata pieņēmumi'!$D$23,0)+$E$81=Finansējums!Y5,(Finansējums!Y5-'Pamata pieņēmumi'!$D$23-$E$81),0),IF(Y5=($E$79+ROUNDUP('Pamata pieņēmumi'!$D$23,0)),(1-(ROUNDUP('Pamata pieņēmumi'!$D$23,0)-'Pamata pieņēmumi'!$D$23)),1))),0)),(IF(Y5&lt;=($E$79+ROUNDUP('Pamata pieņēmumi'!$D$23,0)),IF(Finansējums!Y5&lt;=ROUNDUP('Pamata pieņēmumi'!$D$23,0),IF(Finansējums!Y5=ROUNDUP('Pamata pieņēmumi'!$D$23,0),Y5-'Pamata pieņēmumi'!$D$23,0),IF(Y5=($E$79+ROUNDUP('Pamata pieņēmumi'!$D$23,0)),(1-(ROUNDUP('Pamata pieņēmumi'!$D$23,0)-'Pamata pieņēmumi'!$D$23)),1)),0)))</f>
        <v>0</v>
      </c>
      <c r="Z75" s="58">
        <f>IF($F$80=TRUE,(IF(Z5&lt;=(ROUNDUP('Pamata pieņēmumi'!$D$23,0)+$E$79),(IF(Z5&lt;=ROUNDUP('Pamata pieņēmumi'!$D$23,0)+$E$81,IF(ROUNDUP('Pamata pieņēmumi'!$D$23,0)+$E$81=Finansējums!Z5,(Finansējums!Z5-'Pamata pieņēmumi'!$D$23-$E$81),0),IF(Z5=($E$79+ROUNDUP('Pamata pieņēmumi'!$D$23,0)),(1-(ROUNDUP('Pamata pieņēmumi'!$D$23,0)-'Pamata pieņēmumi'!$D$23)),1))),0)),(IF(Z5&lt;=($E$79+ROUNDUP('Pamata pieņēmumi'!$D$23,0)),IF(Finansējums!Z5&lt;=ROUNDUP('Pamata pieņēmumi'!$D$23,0),IF(Finansējums!Z5=ROUNDUP('Pamata pieņēmumi'!$D$23,0),Z5-'Pamata pieņēmumi'!$D$23,0),IF(Z5=($E$79+ROUNDUP('Pamata pieņēmumi'!$D$23,0)),(1-(ROUNDUP('Pamata pieņēmumi'!$D$23,0)-'Pamata pieņēmumi'!$D$23)),1)),0)))</f>
        <v>0</v>
      </c>
      <c r="AA75" s="58">
        <f>IF($F$80=TRUE,(IF(AA5&lt;=(ROUNDUP('Pamata pieņēmumi'!$D$23,0)+$E$79),(IF(AA5&lt;=ROUNDUP('Pamata pieņēmumi'!$D$23,0)+$E$81,IF(ROUNDUP('Pamata pieņēmumi'!$D$23,0)+$E$81=Finansējums!AA5,(Finansējums!AA5-'Pamata pieņēmumi'!$D$23-$E$81),0),IF(AA5=($E$79+ROUNDUP('Pamata pieņēmumi'!$D$23,0)),(1-(ROUNDUP('Pamata pieņēmumi'!$D$23,0)-'Pamata pieņēmumi'!$D$23)),1))),0)),(IF(AA5&lt;=($E$79+ROUNDUP('Pamata pieņēmumi'!$D$23,0)),IF(Finansējums!AA5&lt;=ROUNDUP('Pamata pieņēmumi'!$D$23,0),IF(Finansējums!AA5=ROUNDUP('Pamata pieņēmumi'!$D$23,0),AA5-'Pamata pieņēmumi'!$D$23,0),IF(AA5=($E$79+ROUNDUP('Pamata pieņēmumi'!$D$23,0)),(1-(ROUNDUP('Pamata pieņēmumi'!$D$23,0)-'Pamata pieņēmumi'!$D$23)),1)),0)))</f>
        <v>0</v>
      </c>
      <c r="AB75" s="58">
        <f>IF($F$80=TRUE,(IF(AB5&lt;=(ROUNDUP('Pamata pieņēmumi'!$D$23,0)+$E$79),(IF(AB5&lt;=ROUNDUP('Pamata pieņēmumi'!$D$23,0)+$E$81,IF(ROUNDUP('Pamata pieņēmumi'!$D$23,0)+$E$81=Finansējums!AB5,(Finansējums!AB5-'Pamata pieņēmumi'!$D$23-$E$81),0),IF(AB5=($E$79+ROUNDUP('Pamata pieņēmumi'!$D$23,0)),(1-(ROUNDUP('Pamata pieņēmumi'!$D$23,0)-'Pamata pieņēmumi'!$D$23)),1))),0)),(IF(AB5&lt;=($E$79+ROUNDUP('Pamata pieņēmumi'!$D$23,0)),IF(Finansējums!AB5&lt;=ROUNDUP('Pamata pieņēmumi'!$D$23,0),IF(Finansējums!AB5=ROUNDUP('Pamata pieņēmumi'!$D$23,0),AB5-'Pamata pieņēmumi'!$D$23,0),IF(AB5=($E$79+ROUNDUP('Pamata pieņēmumi'!$D$23,0)),(1-(ROUNDUP('Pamata pieņēmumi'!$D$23,0)-'Pamata pieņēmumi'!$D$23)),1)),0)))</f>
        <v>0</v>
      </c>
      <c r="AC75" s="58">
        <f>IF($F$80=TRUE,(IF(AC5&lt;=(ROUNDUP('Pamata pieņēmumi'!$D$23,0)+$E$79),(IF(AC5&lt;=ROUNDUP('Pamata pieņēmumi'!$D$23,0)+$E$81,IF(ROUNDUP('Pamata pieņēmumi'!$D$23,0)+$E$81=Finansējums!AC5,(Finansējums!AC5-'Pamata pieņēmumi'!$D$23-$E$81),0),IF(AC5=($E$79+ROUNDUP('Pamata pieņēmumi'!$D$23,0)),(1-(ROUNDUP('Pamata pieņēmumi'!$D$23,0)-'Pamata pieņēmumi'!$D$23)),1))),0)),(IF(AC5&lt;=($E$79+ROUNDUP('Pamata pieņēmumi'!$D$23,0)),IF(Finansējums!AC5&lt;=ROUNDUP('Pamata pieņēmumi'!$D$23,0),IF(Finansējums!AC5=ROUNDUP('Pamata pieņēmumi'!$D$23,0),AC5-'Pamata pieņēmumi'!$D$23,0),IF(AC5=($E$79+ROUNDUP('Pamata pieņēmumi'!$D$23,0)),(1-(ROUNDUP('Pamata pieņēmumi'!$D$23,0)-'Pamata pieņēmumi'!$D$23)),1)),0)))</f>
        <v>0</v>
      </c>
      <c r="AD75" s="58">
        <f>IF($F$80=TRUE,(IF(AD5&lt;=(ROUNDUP('Pamata pieņēmumi'!$D$23,0)+$E$79),(IF(AD5&lt;=ROUNDUP('Pamata pieņēmumi'!$D$23,0)+$E$81,IF(ROUNDUP('Pamata pieņēmumi'!$D$23,0)+$E$81=Finansējums!AD5,(Finansējums!AD5-'Pamata pieņēmumi'!$D$23-$E$81),0),IF(AD5=($E$79+ROUNDUP('Pamata pieņēmumi'!$D$23,0)),(1-(ROUNDUP('Pamata pieņēmumi'!$D$23,0)-'Pamata pieņēmumi'!$D$23)),1))),0)),(IF(AD5&lt;=($E$79+ROUNDUP('Pamata pieņēmumi'!$D$23,0)),IF(Finansējums!AD5&lt;=ROUNDUP('Pamata pieņēmumi'!$D$23,0),IF(Finansējums!AD5=ROUNDUP('Pamata pieņēmumi'!$D$23,0),AD5-'Pamata pieņēmumi'!$D$23,0),IF(AD5=($E$79+ROUNDUP('Pamata pieņēmumi'!$D$23,0)),(1-(ROUNDUP('Pamata pieņēmumi'!$D$23,0)-'Pamata pieņēmumi'!$D$23)),1)),0)))</f>
        <v>0</v>
      </c>
      <c r="AE75" s="58">
        <f>IF($F$80=TRUE,(IF(AE5&lt;=(ROUNDUP('Pamata pieņēmumi'!$D$23,0)+$E$79),(IF(AE5&lt;=ROUNDUP('Pamata pieņēmumi'!$D$23,0)+$E$81,IF(ROUNDUP('Pamata pieņēmumi'!$D$23,0)+$E$81=Finansējums!AE5,(Finansējums!AE5-'Pamata pieņēmumi'!$D$23-$E$81),0),IF(AE5=($E$79+ROUNDUP('Pamata pieņēmumi'!$D$23,0)),(1-(ROUNDUP('Pamata pieņēmumi'!$D$23,0)-'Pamata pieņēmumi'!$D$23)),1))),0)),(IF(AE5&lt;=($E$79+ROUNDUP('Pamata pieņēmumi'!$D$23,0)),IF(Finansējums!AE5&lt;=ROUNDUP('Pamata pieņēmumi'!$D$23,0),IF(Finansējums!AE5=ROUNDUP('Pamata pieņēmumi'!$D$23,0),AE5-'Pamata pieņēmumi'!$D$23,0),IF(AE5=($E$79+ROUNDUP('Pamata pieņēmumi'!$D$23,0)),(1-(ROUNDUP('Pamata pieņēmumi'!$D$23,0)-'Pamata pieņēmumi'!$D$23)),1)),0)))</f>
        <v>0</v>
      </c>
      <c r="AF75" s="58">
        <f>IF($F$80=TRUE,(IF(AF5&lt;=(ROUNDUP('Pamata pieņēmumi'!$D$23,0)+$E$79),(IF(AF5&lt;=ROUNDUP('Pamata pieņēmumi'!$D$23,0)+$E$81,IF(ROUNDUP('Pamata pieņēmumi'!$D$23,0)+$E$81=Finansējums!AF5,(Finansējums!AF5-'Pamata pieņēmumi'!$D$23-$E$81),0),IF(AF5=($E$79+ROUNDUP('Pamata pieņēmumi'!$D$23,0)),(1-(ROUNDUP('Pamata pieņēmumi'!$D$23,0)-'Pamata pieņēmumi'!$D$23)),1))),0)),(IF(AF5&lt;=($E$79+ROUNDUP('Pamata pieņēmumi'!$D$23,0)),IF(Finansējums!AF5&lt;=ROUNDUP('Pamata pieņēmumi'!$D$23,0),IF(Finansējums!AF5=ROUNDUP('Pamata pieņēmumi'!$D$23,0),AF5-'Pamata pieņēmumi'!$D$23,0),IF(AF5=($E$79+ROUNDUP('Pamata pieņēmumi'!$D$23,0)),(1-(ROUNDUP('Pamata pieņēmumi'!$D$23,0)-'Pamata pieņēmumi'!$D$23)),1)),0)))</f>
        <v>0</v>
      </c>
      <c r="AG75" s="58">
        <f>IF($F$80=TRUE,(IF(AG5&lt;=(ROUNDUP('Pamata pieņēmumi'!$D$23,0)+$E$79),(IF(AG5&lt;=ROUNDUP('Pamata pieņēmumi'!$D$23,0)+$E$81,IF(ROUNDUP('Pamata pieņēmumi'!$D$23,0)+$E$81=Finansējums!AG5,(Finansējums!AG5-'Pamata pieņēmumi'!$D$23-$E$81),0),IF(AG5=($E$79+ROUNDUP('Pamata pieņēmumi'!$D$23,0)),(1-(ROUNDUP('Pamata pieņēmumi'!$D$23,0)-'Pamata pieņēmumi'!$D$23)),1))),0)),(IF(AG5&lt;=($E$79+ROUNDUP('Pamata pieņēmumi'!$D$23,0)),IF(Finansējums!AG5&lt;=ROUNDUP('Pamata pieņēmumi'!$D$23,0),IF(Finansējums!AG5=ROUNDUP('Pamata pieņēmumi'!$D$23,0),AG5-'Pamata pieņēmumi'!$D$23,0),IF(AG5=($E$79+ROUNDUP('Pamata pieņēmumi'!$D$23,0)),(1-(ROUNDUP('Pamata pieņēmumi'!$D$23,0)-'Pamata pieņēmumi'!$D$23)),1)),0)))</f>
        <v>0</v>
      </c>
      <c r="AH75" s="58">
        <f>IF($F$80=TRUE,(IF(AH5&lt;=(ROUNDUP('Pamata pieņēmumi'!$D$23,0)+$E$79),(IF(AH5&lt;=ROUNDUP('Pamata pieņēmumi'!$D$23,0)+$E$81,IF(ROUNDUP('Pamata pieņēmumi'!$D$23,0)+$E$81=Finansējums!AH5,(Finansējums!AH5-'Pamata pieņēmumi'!$D$23-$E$81),0),IF(AH5=($E$79+ROUNDUP('Pamata pieņēmumi'!$D$23,0)),(1-(ROUNDUP('Pamata pieņēmumi'!$D$23,0)-'Pamata pieņēmumi'!$D$23)),1))),0)),(IF(AH5&lt;=($E$79+ROUNDUP('Pamata pieņēmumi'!$D$23,0)),IF(Finansējums!AH5&lt;=ROUNDUP('Pamata pieņēmumi'!$D$23,0),IF(Finansējums!AH5=ROUNDUP('Pamata pieņēmumi'!$D$23,0),AH5-'Pamata pieņēmumi'!$D$23,0),IF(AH5=($E$79+ROUNDUP('Pamata pieņēmumi'!$D$23,0)),(1-(ROUNDUP('Pamata pieņēmumi'!$D$23,0)-'Pamata pieņēmumi'!$D$23)),1)),0)))</f>
        <v>0</v>
      </c>
      <c r="AI75" s="58">
        <f>IF($F$80=TRUE,(IF(AI5&lt;=(ROUNDUP('Pamata pieņēmumi'!$D$23,0)+$E$79),(IF(AI5&lt;=ROUNDUP('Pamata pieņēmumi'!$D$23,0)+$E$81,IF(ROUNDUP('Pamata pieņēmumi'!$D$23,0)+$E$81=Finansējums!AI5,(Finansējums!AI5-'Pamata pieņēmumi'!$D$23-$E$81),0),IF(AI5=($E$79+ROUNDUP('Pamata pieņēmumi'!$D$23,0)),(1-(ROUNDUP('Pamata pieņēmumi'!$D$23,0)-'Pamata pieņēmumi'!$D$23)),1))),0)),(IF(AI5&lt;=($E$79+ROUNDUP('Pamata pieņēmumi'!$D$23,0)),IF(Finansējums!AI5&lt;=ROUNDUP('Pamata pieņēmumi'!$D$23,0),IF(Finansējums!AI5=ROUNDUP('Pamata pieņēmumi'!$D$23,0),AI5-'Pamata pieņēmumi'!$D$23,0),IF(AI5=($E$79+ROUNDUP('Pamata pieņēmumi'!$D$23,0)),(1-(ROUNDUP('Pamata pieņēmumi'!$D$23,0)-'Pamata pieņēmumi'!$D$23)),1)),0)))</f>
        <v>0</v>
      </c>
      <c r="AJ75" s="58">
        <f>IF($F$80=TRUE,(IF(AJ5&lt;=(ROUNDUP('Pamata pieņēmumi'!$D$23,0)+$E$79),(IF(AJ5&lt;=ROUNDUP('Pamata pieņēmumi'!$D$23,0)+$E$81,IF(ROUNDUP('Pamata pieņēmumi'!$D$23,0)+$E$81=Finansējums!AJ5,(Finansējums!AJ5-'Pamata pieņēmumi'!$D$23-$E$81),0),IF(AJ5=($E$79+ROUNDUP('Pamata pieņēmumi'!$D$23,0)),(1-(ROUNDUP('Pamata pieņēmumi'!$D$23,0)-'Pamata pieņēmumi'!$D$23)),1))),0)),(IF(AJ5&lt;=($E$79+ROUNDUP('Pamata pieņēmumi'!$D$23,0)),IF(Finansējums!AJ5&lt;=ROUNDUP('Pamata pieņēmumi'!$D$23,0),IF(Finansējums!AJ5=ROUNDUP('Pamata pieņēmumi'!$D$23,0),AJ5-'Pamata pieņēmumi'!$D$23,0),IF(AJ5=($E$79+ROUNDUP('Pamata pieņēmumi'!$D$23,0)),(1-(ROUNDUP('Pamata pieņēmumi'!$D$23,0)-'Pamata pieņēmumi'!$D$23)),1)),0)))</f>
        <v>0</v>
      </c>
      <c r="AK75" s="58">
        <f>IF($F$80=TRUE,(IF(AK5&lt;=(ROUNDUP('Pamata pieņēmumi'!$D$23,0)+$E$79),(IF(AK5&lt;=ROUNDUP('Pamata pieņēmumi'!$D$23,0)+$E$81,IF(ROUNDUP('Pamata pieņēmumi'!$D$23,0)+$E$81=Finansējums!AK5,(Finansējums!AK5-'Pamata pieņēmumi'!$D$23-$E$81),0),IF(AK5=($E$79+ROUNDUP('Pamata pieņēmumi'!$D$23,0)),(1-(ROUNDUP('Pamata pieņēmumi'!$D$23,0)-'Pamata pieņēmumi'!$D$23)),1))),0)),(IF(AK5&lt;=($E$79+ROUNDUP('Pamata pieņēmumi'!$D$23,0)),IF(Finansējums!AK5&lt;=ROUNDUP('Pamata pieņēmumi'!$D$23,0),IF(Finansējums!AK5=ROUNDUP('Pamata pieņēmumi'!$D$23,0),AK5-'Pamata pieņēmumi'!$D$23,0),IF(AK5=($E$79+ROUNDUP('Pamata pieņēmumi'!$D$23,0)),(1-(ROUNDUP('Pamata pieņēmumi'!$D$23,0)-'Pamata pieņēmumi'!$D$23)),1)),0)))</f>
        <v>0</v>
      </c>
      <c r="AL75" s="58">
        <f>IF($F$80=TRUE,(IF(AL5&lt;=(ROUNDUP('Pamata pieņēmumi'!$D$23,0)+$E$79),(IF(AL5&lt;=ROUNDUP('Pamata pieņēmumi'!$D$23,0)+$E$81,IF(ROUNDUP('Pamata pieņēmumi'!$D$23,0)+$E$81=Finansējums!AL5,(Finansējums!AL5-'Pamata pieņēmumi'!$D$23-$E$81),0),IF(AL5=($E$79+ROUNDUP('Pamata pieņēmumi'!$D$23,0)),(1-(ROUNDUP('Pamata pieņēmumi'!$D$23,0)-'Pamata pieņēmumi'!$D$23)),1))),0)),(IF(AL5&lt;=($E$79+ROUNDUP('Pamata pieņēmumi'!$D$23,0)),IF(Finansējums!AL5&lt;=ROUNDUP('Pamata pieņēmumi'!$D$23,0),IF(Finansējums!AL5=ROUNDUP('Pamata pieņēmumi'!$D$23,0),AL5-'Pamata pieņēmumi'!$D$23,0),IF(AL5=($E$79+ROUNDUP('Pamata pieņēmumi'!$D$23,0)),(1-(ROUNDUP('Pamata pieņēmumi'!$D$23,0)-'Pamata pieņēmumi'!$D$23)),1)),0)))</f>
        <v>0</v>
      </c>
      <c r="AM75" s="58">
        <f>IF($F$80=TRUE,(IF(AM5&lt;=(ROUNDUP('Pamata pieņēmumi'!$D$23,0)+$E$79),(IF(AM5&lt;=ROUNDUP('Pamata pieņēmumi'!$D$23,0)+$E$81,IF(ROUNDUP('Pamata pieņēmumi'!$D$23,0)+$E$81=Finansējums!AM5,(Finansējums!AM5-'Pamata pieņēmumi'!$D$23-$E$81),0),IF(AM5=($E$79+ROUNDUP('Pamata pieņēmumi'!$D$23,0)),(1-(ROUNDUP('Pamata pieņēmumi'!$D$23,0)-'Pamata pieņēmumi'!$D$23)),1))),0)),(IF(AM5&lt;=($E$79+ROUNDUP('Pamata pieņēmumi'!$D$23,0)),IF(Finansējums!AM5&lt;=ROUNDUP('Pamata pieņēmumi'!$D$23,0),IF(Finansējums!AM5=ROUNDUP('Pamata pieņēmumi'!$D$23,0),AM5-'Pamata pieņēmumi'!$D$23,0),IF(AM5=($E$79+ROUNDUP('Pamata pieņēmumi'!$D$23,0)),(1-(ROUNDUP('Pamata pieņēmumi'!$D$23,0)-'Pamata pieņēmumi'!$D$23)),1)),0)))</f>
        <v>0</v>
      </c>
      <c r="AN75" s="58">
        <f>IF($F$80=TRUE,(IF(AN5&lt;=(ROUNDUP('Pamata pieņēmumi'!$D$23,0)+$E$79),(IF(AN5&lt;=ROUNDUP('Pamata pieņēmumi'!$D$23,0)+$E$81,IF(ROUNDUP('Pamata pieņēmumi'!$D$23,0)+$E$81=Finansējums!AN5,(Finansējums!AN5-'Pamata pieņēmumi'!$D$23-$E$81),0),IF(AN5=($E$79+ROUNDUP('Pamata pieņēmumi'!$D$23,0)),(1-(ROUNDUP('Pamata pieņēmumi'!$D$23,0)-'Pamata pieņēmumi'!$D$23)),1))),0)),(IF(AN5&lt;=($E$79+ROUNDUP('Pamata pieņēmumi'!$D$23,0)),IF(Finansējums!AN5&lt;=ROUNDUP('Pamata pieņēmumi'!$D$23,0),IF(Finansējums!AN5=ROUNDUP('Pamata pieņēmumi'!$D$23,0),AN5-'Pamata pieņēmumi'!$D$23,0),IF(AN5=($E$79+ROUNDUP('Pamata pieņēmumi'!$D$23,0)),(1-(ROUNDUP('Pamata pieņēmumi'!$D$23,0)-'Pamata pieņēmumi'!$D$23)),1)),0)))</f>
        <v>0</v>
      </c>
      <c r="AO75" s="58">
        <f>IF($F$80=TRUE,(IF(AO5&lt;=(ROUNDUP('Pamata pieņēmumi'!$D$23,0)+$E$79),(IF(AO5&lt;=ROUNDUP('Pamata pieņēmumi'!$D$23,0)+$E$81,IF(ROUNDUP('Pamata pieņēmumi'!$D$23,0)+$E$81=Finansējums!AO5,(Finansējums!AO5-'Pamata pieņēmumi'!$D$23-$E$81),0),IF(AO5=($E$79+ROUNDUP('Pamata pieņēmumi'!$D$23,0)),(1-(ROUNDUP('Pamata pieņēmumi'!$D$23,0)-'Pamata pieņēmumi'!$D$23)),1))),0)),(IF(AO5&lt;=($E$79+ROUNDUP('Pamata pieņēmumi'!$D$23,0)),IF(Finansējums!AO5&lt;=ROUNDUP('Pamata pieņēmumi'!$D$23,0),IF(Finansējums!AO5=ROUNDUP('Pamata pieņēmumi'!$D$23,0),AO5-'Pamata pieņēmumi'!$D$23,0),IF(AO5=($E$79+ROUNDUP('Pamata pieņēmumi'!$D$23,0)),(1-(ROUNDUP('Pamata pieņēmumi'!$D$23,0)-'Pamata pieņēmumi'!$D$23)),1)),0)))</f>
        <v>0</v>
      </c>
      <c r="AP75" s="58">
        <f>IF($F$80=TRUE,(IF(AP5&lt;=(ROUNDUP('Pamata pieņēmumi'!$D$23,0)+$E$79),(IF(AP5&lt;=ROUNDUP('Pamata pieņēmumi'!$D$23,0)+$E$81,IF(ROUNDUP('Pamata pieņēmumi'!$D$23,0)+$E$81=Finansējums!AP5,(Finansējums!AP5-'Pamata pieņēmumi'!$D$23-$E$81),0),IF(AP5=($E$79+ROUNDUP('Pamata pieņēmumi'!$D$23,0)),(1-(ROUNDUP('Pamata pieņēmumi'!$D$23,0)-'Pamata pieņēmumi'!$D$23)),1))),0)),(IF(AP5&lt;=($E$79+ROUNDUP('Pamata pieņēmumi'!$D$23,0)),IF(Finansējums!AP5&lt;=ROUNDUP('Pamata pieņēmumi'!$D$23,0),IF(Finansējums!AP5=ROUNDUP('Pamata pieņēmumi'!$D$23,0),AP5-'Pamata pieņēmumi'!$D$23,0),IF(AP5=($E$79+ROUNDUP('Pamata pieņēmumi'!$D$23,0)),(1-(ROUNDUP('Pamata pieņēmumi'!$D$23,0)-'Pamata pieņēmumi'!$D$23)),1)),0)))</f>
        <v>0</v>
      </c>
      <c r="AQ75" s="58">
        <f>IF($F$80=TRUE,(IF(AQ5&lt;=(ROUNDUP('Pamata pieņēmumi'!$D$23,0)+$E$79),(IF(AQ5&lt;=ROUNDUP('Pamata pieņēmumi'!$D$23,0)+$E$81,IF(ROUNDUP('Pamata pieņēmumi'!$D$23,0)+$E$81=Finansējums!AQ5,(Finansējums!AQ5-'Pamata pieņēmumi'!$D$23-$E$81),0),IF(AQ5=($E$79+ROUNDUP('Pamata pieņēmumi'!$D$23,0)),(1-(ROUNDUP('Pamata pieņēmumi'!$D$23,0)-'Pamata pieņēmumi'!$D$23)),1))),0)),(IF(AQ5&lt;=($E$79+ROUNDUP('Pamata pieņēmumi'!$D$23,0)),IF(Finansējums!AQ5&lt;=ROUNDUP('Pamata pieņēmumi'!$D$23,0),IF(Finansējums!AQ5=ROUNDUP('Pamata pieņēmumi'!$D$23,0),AQ5-'Pamata pieņēmumi'!$D$23,0),IF(AQ5=($E$79+ROUNDUP('Pamata pieņēmumi'!$D$23,0)),(1-(ROUNDUP('Pamata pieņēmumi'!$D$23,0)-'Pamata pieņēmumi'!$D$23)),1)),0)))</f>
        <v>0</v>
      </c>
      <c r="AR75" s="58">
        <f>IF($F$80=TRUE,(IF(AR5&lt;=(ROUNDUP('Pamata pieņēmumi'!$D$23,0)+$E$79),(IF(AR5&lt;=ROUNDUP('Pamata pieņēmumi'!$D$23,0)+$E$81,IF(ROUNDUP('Pamata pieņēmumi'!$D$23,0)+$E$81=Finansējums!AR5,(Finansējums!AR5-'Pamata pieņēmumi'!$D$23-$E$81),0),IF(AR5=($E$79+ROUNDUP('Pamata pieņēmumi'!$D$23,0)),(1-(ROUNDUP('Pamata pieņēmumi'!$D$23,0)-'Pamata pieņēmumi'!$D$23)),1))),0)),(IF(AR5&lt;=($E$79+ROUNDUP('Pamata pieņēmumi'!$D$23,0)),IF(Finansējums!AR5&lt;=ROUNDUP('Pamata pieņēmumi'!$D$23,0),IF(Finansējums!AR5=ROUNDUP('Pamata pieņēmumi'!$D$23,0),AR5-'Pamata pieņēmumi'!$D$23,0),IF(AR5=($E$79+ROUNDUP('Pamata pieņēmumi'!$D$23,0)),(1-(ROUNDUP('Pamata pieņēmumi'!$D$23,0)-'Pamata pieņēmumi'!$D$23)),1)),0)))</f>
        <v>0</v>
      </c>
      <c r="AS75" s="58">
        <f>IF($F$80=TRUE,(IF(AS5&lt;=(ROUNDUP('Pamata pieņēmumi'!$D$23,0)+$E$79),(IF(AS5&lt;=ROUNDUP('Pamata pieņēmumi'!$D$23,0)+$E$81,IF(ROUNDUP('Pamata pieņēmumi'!$D$23,0)+$E$81=Finansējums!AS5,(Finansējums!AS5-'Pamata pieņēmumi'!$D$23-$E$81),0),IF(AS5=($E$79+ROUNDUP('Pamata pieņēmumi'!$D$23,0)),(1-(ROUNDUP('Pamata pieņēmumi'!$D$23,0)-'Pamata pieņēmumi'!$D$23)),1))),0)),(IF(AS5&lt;=($E$79+ROUNDUP('Pamata pieņēmumi'!$D$23,0)),IF(Finansējums!AS5&lt;=ROUNDUP('Pamata pieņēmumi'!$D$23,0),IF(Finansējums!AS5=ROUNDUP('Pamata pieņēmumi'!$D$23,0),AS5-'Pamata pieņēmumi'!$D$23,0),IF(AS5=($E$79+ROUNDUP('Pamata pieņēmumi'!$D$23,0)),(1-(ROUNDUP('Pamata pieņēmumi'!$D$23,0)-'Pamata pieņēmumi'!$D$23)),1)),0)))</f>
        <v>0</v>
      </c>
      <c r="AT75" s="58">
        <f>IF($F$80=TRUE,(IF(AT5&lt;=(ROUNDUP('Pamata pieņēmumi'!$D$23,0)+$E$79),(IF(AT5&lt;=ROUNDUP('Pamata pieņēmumi'!$D$23,0)+$E$81,IF(ROUNDUP('Pamata pieņēmumi'!$D$23,0)+$E$81=Finansējums!AT5,(Finansējums!AT5-'Pamata pieņēmumi'!$D$23-$E$81),0),IF(AT5=($E$79+ROUNDUP('Pamata pieņēmumi'!$D$23,0)),(1-(ROUNDUP('Pamata pieņēmumi'!$D$23,0)-'Pamata pieņēmumi'!$D$23)),1))),0)),(IF(AT5&lt;=($E$79+ROUNDUP('Pamata pieņēmumi'!$D$23,0)),IF(Finansējums!AT5&lt;=ROUNDUP('Pamata pieņēmumi'!$D$23,0),IF(Finansējums!AT5=ROUNDUP('Pamata pieņēmumi'!$D$23,0),AT5-'Pamata pieņēmumi'!$D$23,0),IF(AT5=($E$79+ROUNDUP('Pamata pieņēmumi'!$D$23,0)),(1-(ROUNDUP('Pamata pieņēmumi'!$D$23,0)-'Pamata pieņēmumi'!$D$23)),1)),0)))</f>
        <v>0</v>
      </c>
      <c r="AU75" s="58">
        <f>IF($F$80=TRUE,(IF(AU5&lt;=(ROUNDUP('Pamata pieņēmumi'!$D$23,0)+$E$79),(IF(AU5&lt;=ROUNDUP('Pamata pieņēmumi'!$D$23,0)+$E$81,IF(ROUNDUP('Pamata pieņēmumi'!$D$23,0)+$E$81=Finansējums!AU5,(Finansējums!AU5-'Pamata pieņēmumi'!$D$23-$E$81),0),IF(AU5=($E$79+ROUNDUP('Pamata pieņēmumi'!$D$23,0)),(1-(ROUNDUP('Pamata pieņēmumi'!$D$23,0)-'Pamata pieņēmumi'!$D$23)),1))),0)),(IF(AU5&lt;=($E$79+ROUNDUP('Pamata pieņēmumi'!$D$23,0)),IF(Finansējums!AU5&lt;=ROUNDUP('Pamata pieņēmumi'!$D$23,0),IF(Finansējums!AU5=ROUNDUP('Pamata pieņēmumi'!$D$23,0),AU5-'Pamata pieņēmumi'!$D$23,0),IF(AU5=($E$79+ROUNDUP('Pamata pieņēmumi'!$D$23,0)),(1-(ROUNDUP('Pamata pieņēmumi'!$D$23,0)-'Pamata pieņēmumi'!$D$23)),1)),0)))</f>
        <v>0</v>
      </c>
      <c r="AV75" s="40"/>
      <c r="AW75" s="40"/>
      <c r="AX75" s="40"/>
      <c r="AY75" s="40"/>
      <c r="AZ75" s="40"/>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row>
    <row r="76" spans="1:212" ht="19.95" customHeight="1" x14ac:dyDescent="0.25">
      <c r="A76" s="161"/>
      <c r="B76" s="156" t="s">
        <v>22</v>
      </c>
      <c r="C76" s="157" t="s">
        <v>2</v>
      </c>
      <c r="D76" s="44"/>
      <c r="E76" s="68" t="e">
        <f>E26</f>
        <v>#DIV/0!</v>
      </c>
      <c r="F76" s="33"/>
      <c r="G76" s="33"/>
      <c r="H76" s="44"/>
      <c r="I76" s="44"/>
      <c r="J76" s="64"/>
      <c r="K76" s="67"/>
      <c r="L76" s="67"/>
      <c r="M76" s="67"/>
      <c r="N76" s="67"/>
      <c r="O76" s="67"/>
      <c r="P76" s="67"/>
      <c r="Q76" s="67"/>
      <c r="R76" s="59"/>
      <c r="S76" s="59"/>
      <c r="T76" s="59"/>
      <c r="U76" s="59"/>
      <c r="V76" s="59"/>
      <c r="W76" s="59"/>
      <c r="X76" s="59"/>
      <c r="Y76" s="59"/>
      <c r="Z76" s="59"/>
      <c r="AA76" s="59"/>
      <c r="AB76" s="39"/>
      <c r="AC76" s="39"/>
      <c r="AD76" s="39"/>
      <c r="AE76" s="39"/>
      <c r="AF76" s="39"/>
      <c r="AG76" s="39"/>
      <c r="AH76" s="39"/>
      <c r="AI76" s="39"/>
      <c r="AJ76" s="39"/>
      <c r="AK76" s="39"/>
      <c r="AL76" s="39"/>
      <c r="AM76" s="39"/>
      <c r="AN76" s="39"/>
      <c r="AO76" s="39"/>
      <c r="AP76" s="45"/>
    </row>
    <row r="77" spans="1:212" ht="19.95" customHeight="1" x14ac:dyDescent="0.25">
      <c r="A77" s="161"/>
      <c r="B77" s="156" t="s">
        <v>23</v>
      </c>
      <c r="C77" s="157" t="s">
        <v>4</v>
      </c>
      <c r="D77" s="44"/>
      <c r="E77" s="69" t="e">
        <f>SUM(J83:K83)</f>
        <v>#DIV/0!</v>
      </c>
      <c r="F77" s="33"/>
      <c r="G77" s="33"/>
      <c r="H77" s="44"/>
      <c r="I77" s="44"/>
      <c r="J77" s="64"/>
      <c r="K77" s="64"/>
      <c r="L77" s="64"/>
      <c r="M77" s="64"/>
      <c r="N77" s="64"/>
      <c r="O77" s="64"/>
      <c r="P77" s="64"/>
      <c r="Q77" s="64"/>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45"/>
    </row>
    <row r="78" spans="1:212" ht="19.95" customHeight="1" x14ac:dyDescent="0.25">
      <c r="A78" s="161"/>
      <c r="B78" s="156" t="s">
        <v>26</v>
      </c>
      <c r="C78" s="157" t="s">
        <v>2</v>
      </c>
      <c r="D78" s="44"/>
      <c r="E78" s="70">
        <f>'Finansēšanas pieņēmumi'!D31</f>
        <v>0</v>
      </c>
      <c r="F78" s="33"/>
      <c r="G78" s="33"/>
      <c r="H78" s="44"/>
      <c r="I78" s="44"/>
      <c r="J78" s="64"/>
      <c r="K78" s="64"/>
      <c r="L78" s="64"/>
      <c r="M78" s="64"/>
      <c r="N78" s="64"/>
      <c r="O78" s="64"/>
      <c r="P78" s="64"/>
      <c r="Q78" s="64"/>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45"/>
    </row>
    <row r="79" spans="1:212" s="255" customFormat="1" ht="25.2" customHeight="1" x14ac:dyDescent="0.25">
      <c r="A79" s="247"/>
      <c r="B79" s="248" t="s">
        <v>224</v>
      </c>
      <c r="C79" s="249" t="s">
        <v>9</v>
      </c>
      <c r="D79" s="47"/>
      <c r="E79" s="33">
        <f>'Finansēšanas pieņēmumi'!D32-'Pamata pieņēmumi'!D23</f>
        <v>0</v>
      </c>
      <c r="F79" s="46"/>
      <c r="G79" s="46"/>
      <c r="H79" s="47"/>
      <c r="I79" s="47"/>
      <c r="J79" s="64">
        <f>IF(AND(J75&gt;0,$F$80=TRUE),$E$79-SUM(I$75:$J75)-$E$81,IF(J75&gt;0,$E$79-SUM(I$75:$J75),0))</f>
        <v>0</v>
      </c>
      <c r="K79" s="64">
        <f>IF(AND(K75&gt;0,$F$80=TRUE),$E$79-SUM(J$75:$J75)-$E$81,IF(K75&gt;0,$E$79-SUM(J$75:$J75),0))</f>
        <v>0</v>
      </c>
      <c r="L79" s="64">
        <f>IF(AND(L75&gt;0,$F$80=TRUE),$E$79-SUM($J$75:K75)-$E$81,IF(L75&gt;0,$E$79-SUM($J$75:K75),0))</f>
        <v>0</v>
      </c>
      <c r="M79" s="64">
        <f>IF(AND(M75&gt;0,$F$80=TRUE),$E$79-SUM($J$75:L75)-$E$81,IF(M75&gt;0,$E$79-SUM($J$75:L75),0))</f>
        <v>0</v>
      </c>
      <c r="N79" s="64">
        <f>IF(AND(N75&gt;0,$F$80=TRUE),$E$79-SUM($J$75:M75)-$E$81,IF(N75&gt;0,$E$79-SUM($J$75:M75),0))</f>
        <v>0</v>
      </c>
      <c r="O79" s="64">
        <f>IF(AND(O75&gt;0,$F$80=TRUE),$E$79-SUM($J$75:N75)-$E$81,IF(O75&gt;0,$E$79-SUM($J$75:N75),0))</f>
        <v>0</v>
      </c>
      <c r="P79" s="64">
        <f>IF(AND(P75&gt;0,$F$80=TRUE),$E$79-SUM($J$75:O75)-$E$81,IF(P75&gt;0,$E$79-SUM($J$75:O75),0))</f>
        <v>0</v>
      </c>
      <c r="Q79" s="64">
        <f>IF(AND(Q75&gt;0,$F$80=TRUE),$E$79-SUM($J$75:P75)-$E$81,IF(Q75&gt;0,$E$79-SUM($J$75:P75),0))</f>
        <v>0</v>
      </c>
      <c r="R79" s="55">
        <f>IF(AND(R75&gt;0,$F$80=TRUE),$E$79-SUM($J$75:Q75)-$E$81,IF(R75&gt;0,$E$79-SUM($J$75:Q75),0))</f>
        <v>0</v>
      </c>
      <c r="S79" s="55">
        <f>IF(AND(S75&gt;0,$F$80=TRUE),$E$79-SUM($J$75:R75)-$E$81,IF(S75&gt;0,$E$79-SUM($J$75:R75),0))</f>
        <v>0</v>
      </c>
      <c r="T79" s="55">
        <f>IF(AND(T75&gt;0,$F$80=TRUE),$E$79-SUM($J$75:S75)-$E$81,IF(T75&gt;0,$E$79-SUM($J$75:S75),0))</f>
        <v>0</v>
      </c>
      <c r="U79" s="55">
        <f>IF(AND(U75&gt;0,$F$80=TRUE),$E$79-SUM($J$75:T75)-$E$81,IF(U75&gt;0,$E$79-SUM($J$75:T75),0))</f>
        <v>0</v>
      </c>
      <c r="V79" s="55">
        <f>IF(AND(V75&gt;0,$F$80=TRUE),$E$79-SUM($J$75:U75)-$E$81,IF(V75&gt;0,$E$79-SUM($J$75:U75),0))</f>
        <v>0</v>
      </c>
      <c r="W79" s="55">
        <f>IF(AND(W75&gt;0,$F$80=TRUE),$E$79-SUM($J$75:V75)-$E$81,IF(W75&gt;0,$E$79-SUM($J$75:V75),0))</f>
        <v>0</v>
      </c>
      <c r="X79" s="55">
        <f>IF(AND(X75&gt;0,$F$80=TRUE),$E$79-SUM($J$75:W75)-$E$81,IF(X75&gt;0,$E$79-SUM($J$75:W75),0))</f>
        <v>0</v>
      </c>
      <c r="Y79" s="55">
        <f>IF(AND(Y75&gt;0,$F$80=TRUE),$E$79-SUM($J$75:X75)-$E$81,IF(Y75&gt;0,$E$79-SUM($J$75:X75),0))</f>
        <v>0</v>
      </c>
      <c r="Z79" s="55">
        <f>IF(AND(Z75&gt;0,$F$80=TRUE),$E$79-SUM($J$75:Y75)-$E$81,IF(Z75&gt;0,$E$79-SUM($J$75:Y75),0))</f>
        <v>0</v>
      </c>
      <c r="AA79" s="55">
        <f>IF(AND(AA75&gt;0,$F$80=TRUE),$E$79-SUM($J$75:Z75)-$E$81,IF(AA75&gt;0,$E$79-SUM($J$75:Z75),0))</f>
        <v>0</v>
      </c>
      <c r="AB79" s="55">
        <f>IF(AND(AB75&gt;0,$F$80=TRUE),$E$79-SUM($J$75:AA75)-$E$81,IF(AB75&gt;0,$E$79-SUM($J$75:AA75),0))</f>
        <v>0</v>
      </c>
      <c r="AC79" s="55">
        <f>IF(AND(AC75&gt;0,$F$80=TRUE),$E$79-SUM($J$75:AB75)-$E$81,IF(AC75&gt;0,$E$79-SUM($J$75:AB75),0))</f>
        <v>0</v>
      </c>
      <c r="AD79" s="55">
        <f>IF(AND(AD75&gt;0,$F$80=TRUE),$E$79-SUM($J$75:AC75)-$E$81,IF(AD75&gt;0,$E$79-SUM($J$75:AC75),0))</f>
        <v>0</v>
      </c>
      <c r="AE79" s="55">
        <f>IF(AND(AE75&gt;0,$F$80=TRUE),$E$79-SUM($J$75:AD75)-$E$81,IF(AE75&gt;0,$E$79-SUM($J$75:AD75),0))</f>
        <v>0</v>
      </c>
      <c r="AF79" s="55">
        <f>IF(AND(AF75&gt;0,$F$80=TRUE),$E$79-SUM($J$75:AE75)-$E$81,IF(AF75&gt;0,$E$79-SUM($J$75:AE75),0))</f>
        <v>0</v>
      </c>
      <c r="AG79" s="55">
        <f>IF(AND(AG75&gt;0,$F$80=TRUE),$E$79-SUM($J$75:AF75)-$E$81,IF(AG75&gt;0,$E$79-SUM($J$75:AF75),0))</f>
        <v>0</v>
      </c>
      <c r="AH79" s="55">
        <f>IF(AND(AH75&gt;0,$F$80=TRUE),$E$79-SUM($J$75:AG75)-$E$81,IF(AH75&gt;0,$E$79-SUM($J$75:AG75),0))</f>
        <v>0</v>
      </c>
      <c r="AI79" s="55">
        <f>IF(AND(AI75&gt;0,$F$80=TRUE),$E$79-SUM($J$75:AH75)-$E$81,IF(AI75&gt;0,$E$79-SUM($J$75:AH75),0))</f>
        <v>0</v>
      </c>
      <c r="AJ79" s="55">
        <f>IF(AND(AJ75&gt;0,$F$80=TRUE),$E$79-SUM($J$75:AI75)-$E$81,IF(AJ75&gt;0,$E$79-SUM($J$75:AI75),0))</f>
        <v>0</v>
      </c>
      <c r="AK79" s="55">
        <f>IF(AND(AK75&gt;0,$F$80=TRUE),$E$79-SUM($J$75:AJ75)-$E$81,IF(AK75&gt;0,$E$79-SUM($J$75:AJ75),0))</f>
        <v>0</v>
      </c>
      <c r="AL79" s="55">
        <f>IF(AND(AL75&gt;0,$F$80=TRUE),$E$79-SUM($J$75:AK75)-$E$81,IF(AL75&gt;0,$E$79-SUM($J$75:AK75),0))</f>
        <v>0</v>
      </c>
      <c r="AM79" s="55">
        <f>IF(AND(AM75&gt;0,$F$80=TRUE),$E$79-SUM($J$75:AL75)-$E$81,IF(AM75&gt;0,$E$79-SUM($J$75:AL75),0))</f>
        <v>0</v>
      </c>
      <c r="AN79" s="55">
        <f>IF(AND(AN75&gt;0,$F$80=TRUE),$E$79-SUM($J$75:AM75)-$E$81,IF(AN75&gt;0,$E$79-SUM($J$75:AM75),0))</f>
        <v>0</v>
      </c>
      <c r="AO79" s="55">
        <f>IF(AND(AO75&gt;0,$F$80=TRUE),$E$79-SUM($J$75:AN75)-$E$81,IF(AO75&gt;0,$E$79-SUM($J$75:AN75),0))</f>
        <v>0</v>
      </c>
      <c r="AP79" s="55">
        <f>IF(AND(AP75&gt;0,$F$80=TRUE),$E$79-SUM($J$75:AO75)-$E$81,IF(AP75&gt;0,$E$79-SUM($J$75:AO75),0))</f>
        <v>0</v>
      </c>
      <c r="AQ79" s="55">
        <f>IF(AND(AQ75&gt;0,$F$80=TRUE),$E$79-SUM($J$75:AP75)-$E$81,IF(AQ75&gt;0,$E$79-SUM($J$75:AP75),0))</f>
        <v>0</v>
      </c>
      <c r="AR79" s="55">
        <f>IF(AND(AR75&gt;0,$F$80=TRUE),$E$79-SUM($J$75:AQ75)-$E$81,IF(AR75&gt;0,$E$79-SUM($J$75:AQ75),0))</f>
        <v>0</v>
      </c>
      <c r="AS79" s="55">
        <f>IF(AND(AS75&gt;0,$F$80=TRUE),$E$79-SUM($J$75:AR75)-$E$81,IF(AS75&gt;0,$E$79-SUM($J$75:AR75),0))</f>
        <v>0</v>
      </c>
      <c r="AT79" s="55">
        <f>IF(AND(AT75&gt;0,$F$80=TRUE),$E$79-SUM($J$75:AS75)-$E$81,IF(AT75&gt;0,$E$79-SUM($J$75:AS75),0))</f>
        <v>0</v>
      </c>
      <c r="AU79" s="55">
        <f>IF(AND(AU75&gt;0,$F$80=TRUE),$E$79-SUM($J$75:AT75)-$E$81,IF(AU75&gt;0,$E$79-SUM($J$75:AT75),0))</f>
        <v>0</v>
      </c>
      <c r="AV79" s="37"/>
      <c r="AW79" s="37"/>
      <c r="AX79" s="37"/>
      <c r="AY79" s="37"/>
      <c r="AZ79" s="37"/>
      <c r="BA79" s="37"/>
    </row>
    <row r="80" spans="1:212" ht="19.95" customHeight="1" x14ac:dyDescent="0.25">
      <c r="A80" s="161"/>
      <c r="B80" s="156" t="s">
        <v>176</v>
      </c>
      <c r="C80" s="157"/>
      <c r="D80" s="44"/>
      <c r="E80" s="33"/>
      <c r="F80" s="49" t="b">
        <v>0</v>
      </c>
      <c r="G80" s="33"/>
      <c r="H80" s="44"/>
      <c r="I80" s="44"/>
      <c r="J80" s="64"/>
      <c r="K80" s="64"/>
      <c r="L80" s="64"/>
      <c r="M80" s="64"/>
      <c r="N80" s="64"/>
      <c r="O80" s="64"/>
      <c r="P80" s="64"/>
      <c r="Q80" s="64"/>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45"/>
      <c r="AS80" s="40"/>
    </row>
    <row r="81" spans="1:53" ht="19.95" customHeight="1" x14ac:dyDescent="0.25">
      <c r="A81" s="161"/>
      <c r="B81" s="156" t="s">
        <v>52</v>
      </c>
      <c r="C81" s="157" t="s">
        <v>9</v>
      </c>
      <c r="D81" s="44"/>
      <c r="E81" s="49">
        <f>'Finansēšanas pieņēmumi'!D33</f>
        <v>0</v>
      </c>
      <c r="F81" s="33"/>
      <c r="G81" s="33"/>
      <c r="H81" s="44"/>
      <c r="I81" s="44"/>
      <c r="J81" s="64"/>
      <c r="K81" s="64"/>
      <c r="L81" s="64"/>
      <c r="M81" s="64"/>
      <c r="N81" s="64"/>
      <c r="O81" s="64"/>
      <c r="P81" s="64"/>
      <c r="Q81" s="64"/>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45"/>
      <c r="AS81" s="40"/>
    </row>
    <row r="82" spans="1:53" ht="19.95" customHeight="1" x14ac:dyDescent="0.25">
      <c r="A82" s="161"/>
      <c r="B82" s="250" t="s">
        <v>27</v>
      </c>
      <c r="C82" s="157" t="s">
        <v>4</v>
      </c>
      <c r="D82" s="51"/>
      <c r="E82" s="33"/>
      <c r="F82" s="50"/>
      <c r="G82" s="50"/>
      <c r="H82" s="51"/>
      <c r="I82" s="51"/>
      <c r="J82" s="64">
        <f>I85</f>
        <v>0</v>
      </c>
      <c r="K82" s="64" t="e">
        <f t="shared" ref="K82:Z82" si="31">J85</f>
        <v>#DIV/0!</v>
      </c>
      <c r="L82" s="64" t="e">
        <f t="shared" si="31"/>
        <v>#DIV/0!</v>
      </c>
      <c r="M82" s="64" t="e">
        <f t="shared" si="31"/>
        <v>#DIV/0!</v>
      </c>
      <c r="N82" s="64" t="e">
        <f t="shared" si="31"/>
        <v>#DIV/0!</v>
      </c>
      <c r="O82" s="64" t="e">
        <f t="shared" si="31"/>
        <v>#DIV/0!</v>
      </c>
      <c r="P82" s="64" t="e">
        <f t="shared" si="31"/>
        <v>#DIV/0!</v>
      </c>
      <c r="Q82" s="64" t="e">
        <f t="shared" si="31"/>
        <v>#DIV/0!</v>
      </c>
      <c r="R82" s="52" t="e">
        <f t="shared" si="31"/>
        <v>#DIV/0!</v>
      </c>
      <c r="S82" s="52" t="e">
        <f t="shared" si="31"/>
        <v>#DIV/0!</v>
      </c>
      <c r="T82" s="52" t="e">
        <f t="shared" si="31"/>
        <v>#DIV/0!</v>
      </c>
      <c r="U82" s="52" t="e">
        <f t="shared" si="31"/>
        <v>#DIV/0!</v>
      </c>
      <c r="V82" s="52" t="e">
        <f t="shared" si="31"/>
        <v>#DIV/0!</v>
      </c>
      <c r="W82" s="52" t="e">
        <f t="shared" si="31"/>
        <v>#DIV/0!</v>
      </c>
      <c r="X82" s="52" t="e">
        <f t="shared" si="31"/>
        <v>#DIV/0!</v>
      </c>
      <c r="Y82" s="52" t="e">
        <f t="shared" si="31"/>
        <v>#DIV/0!</v>
      </c>
      <c r="Z82" s="52" t="e">
        <f t="shared" si="31"/>
        <v>#DIV/0!</v>
      </c>
      <c r="AA82" s="52" t="e">
        <f t="shared" ref="AA82" si="32">Z85</f>
        <v>#DIV/0!</v>
      </c>
      <c r="AB82" s="52" t="e">
        <f t="shared" ref="AB82" si="33">AA85</f>
        <v>#DIV/0!</v>
      </c>
      <c r="AC82" s="52" t="e">
        <f t="shared" ref="AC82" si="34">AB85</f>
        <v>#DIV/0!</v>
      </c>
      <c r="AD82" s="52" t="e">
        <f t="shared" ref="AD82" si="35">AC85</f>
        <v>#DIV/0!</v>
      </c>
      <c r="AE82" s="52" t="e">
        <f t="shared" ref="AE82" si="36">AD85</f>
        <v>#DIV/0!</v>
      </c>
      <c r="AF82" s="52" t="e">
        <f t="shared" ref="AF82" si="37">AE85</f>
        <v>#DIV/0!</v>
      </c>
      <c r="AG82" s="52" t="e">
        <f t="shared" ref="AG82" si="38">AF85</f>
        <v>#DIV/0!</v>
      </c>
      <c r="AH82" s="52" t="e">
        <f t="shared" ref="AH82" si="39">AG85</f>
        <v>#DIV/0!</v>
      </c>
      <c r="AI82" s="52" t="e">
        <f t="shared" ref="AI82" si="40">AH85</f>
        <v>#DIV/0!</v>
      </c>
      <c r="AJ82" s="52" t="e">
        <f t="shared" ref="AJ82" si="41">AI85</f>
        <v>#DIV/0!</v>
      </c>
      <c r="AK82" s="52" t="e">
        <f t="shared" ref="AK82" si="42">AJ85</f>
        <v>#DIV/0!</v>
      </c>
      <c r="AL82" s="52" t="e">
        <f t="shared" ref="AL82" si="43">AK85</f>
        <v>#DIV/0!</v>
      </c>
      <c r="AM82" s="52" t="e">
        <f t="shared" ref="AM82" si="44">AL85</f>
        <v>#DIV/0!</v>
      </c>
      <c r="AN82" s="52" t="e">
        <f t="shared" ref="AN82" si="45">AM85</f>
        <v>#DIV/0!</v>
      </c>
      <c r="AO82" s="52" t="e">
        <f t="shared" ref="AO82" si="46">AN85</f>
        <v>#DIV/0!</v>
      </c>
      <c r="AP82" s="52" t="e">
        <f t="shared" ref="AP82" si="47">AO85</f>
        <v>#DIV/0!</v>
      </c>
      <c r="AQ82" s="52" t="e">
        <f t="shared" ref="AQ82" si="48">AP85</f>
        <v>#DIV/0!</v>
      </c>
      <c r="AR82" s="52" t="e">
        <f t="shared" ref="AR82" si="49">AQ85</f>
        <v>#DIV/0!</v>
      </c>
      <c r="AS82" s="52" t="e">
        <f t="shared" ref="AS82" si="50">AR85</f>
        <v>#DIV/0!</v>
      </c>
      <c r="AT82" s="52" t="e">
        <f t="shared" ref="AT82" si="51">AS85</f>
        <v>#DIV/0!</v>
      </c>
      <c r="AU82" s="52" t="e">
        <f t="shared" ref="AU82" si="52">AT85</f>
        <v>#DIV/0!</v>
      </c>
    </row>
    <row r="83" spans="1:53" s="251" customFormat="1" ht="19.95" customHeight="1" x14ac:dyDescent="0.25">
      <c r="A83" s="54"/>
      <c r="B83" s="241" t="s">
        <v>28</v>
      </c>
      <c r="C83" s="157" t="s">
        <v>4</v>
      </c>
      <c r="D83" s="54"/>
      <c r="E83" s="42"/>
      <c r="F83" s="48"/>
      <c r="G83" s="48"/>
      <c r="H83" s="54"/>
      <c r="I83" s="54"/>
      <c r="J83" s="64" t="e">
        <f t="shared" ref="J83:Q83" si="53">J26</f>
        <v>#DIV/0!</v>
      </c>
      <c r="K83" s="64" t="e">
        <f t="shared" si="53"/>
        <v>#DIV/0!</v>
      </c>
      <c r="L83" s="64" t="e">
        <f t="shared" si="53"/>
        <v>#DIV/0!</v>
      </c>
      <c r="M83" s="64" t="e">
        <f t="shared" si="53"/>
        <v>#DIV/0!</v>
      </c>
      <c r="N83" s="64" t="e">
        <f t="shared" si="53"/>
        <v>#DIV/0!</v>
      </c>
      <c r="O83" s="64" t="e">
        <f t="shared" si="53"/>
        <v>#DIV/0!</v>
      </c>
      <c r="P83" s="64" t="e">
        <f t="shared" si="53"/>
        <v>#DIV/0!</v>
      </c>
      <c r="Q83" s="64" t="e">
        <f t="shared" si="53"/>
        <v>#DIV/0!</v>
      </c>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45"/>
      <c r="AQ83" s="43"/>
      <c r="AR83" s="43"/>
      <c r="AS83" s="43"/>
      <c r="AT83" s="43"/>
      <c r="AU83" s="43"/>
      <c r="AV83" s="43"/>
      <c r="AW83" s="43"/>
      <c r="AX83" s="43"/>
      <c r="AY83" s="43"/>
      <c r="AZ83" s="43"/>
      <c r="BA83" s="43"/>
    </row>
    <row r="84" spans="1:53" s="251" customFormat="1" ht="19.95" customHeight="1" x14ac:dyDescent="0.25">
      <c r="A84" s="54"/>
      <c r="B84" s="241" t="s">
        <v>29</v>
      </c>
      <c r="C84" s="157" t="s">
        <v>4</v>
      </c>
      <c r="D84" s="54"/>
      <c r="E84" s="42"/>
      <c r="F84" s="48"/>
      <c r="G84" s="48"/>
      <c r="H84" s="54"/>
      <c r="I84" s="54"/>
      <c r="J84" s="319">
        <f>(IF(J75=0,0,-(J82/J79))*J75)</f>
        <v>0</v>
      </c>
      <c r="K84" s="319">
        <f>(IF(K75=0,0,-(K82/K79))*K75)</f>
        <v>0</v>
      </c>
      <c r="L84" s="319">
        <f>(IF(L75=0,0,-(L82/L79))*L75)</f>
        <v>0</v>
      </c>
      <c r="M84" s="319">
        <f t="shared" ref="M84:AU84" si="54">(IF(M75=0,0,-(M82/M79))*M75)</f>
        <v>0</v>
      </c>
      <c r="N84" s="319">
        <f t="shared" si="54"/>
        <v>0</v>
      </c>
      <c r="O84" s="319">
        <f t="shared" si="54"/>
        <v>0</v>
      </c>
      <c r="P84" s="319">
        <f t="shared" si="54"/>
        <v>0</v>
      </c>
      <c r="Q84" s="319">
        <f t="shared" si="54"/>
        <v>0</v>
      </c>
      <c r="R84" s="320">
        <f t="shared" si="54"/>
        <v>0</v>
      </c>
      <c r="S84" s="320">
        <f t="shared" si="54"/>
        <v>0</v>
      </c>
      <c r="T84" s="320">
        <f t="shared" si="54"/>
        <v>0</v>
      </c>
      <c r="U84" s="320">
        <f t="shared" si="54"/>
        <v>0</v>
      </c>
      <c r="V84" s="320">
        <f t="shared" si="54"/>
        <v>0</v>
      </c>
      <c r="W84" s="320">
        <f t="shared" si="54"/>
        <v>0</v>
      </c>
      <c r="X84" s="320">
        <f t="shared" si="54"/>
        <v>0</v>
      </c>
      <c r="Y84" s="320">
        <f t="shared" si="54"/>
        <v>0</v>
      </c>
      <c r="Z84" s="320">
        <f t="shared" si="54"/>
        <v>0</v>
      </c>
      <c r="AA84" s="320">
        <f t="shared" si="54"/>
        <v>0</v>
      </c>
      <c r="AB84" s="320">
        <f t="shared" si="54"/>
        <v>0</v>
      </c>
      <c r="AC84" s="320">
        <f t="shared" si="54"/>
        <v>0</v>
      </c>
      <c r="AD84" s="320">
        <f t="shared" si="54"/>
        <v>0</v>
      </c>
      <c r="AE84" s="320">
        <f t="shared" si="54"/>
        <v>0</v>
      </c>
      <c r="AF84" s="320">
        <f t="shared" si="54"/>
        <v>0</v>
      </c>
      <c r="AG84" s="320">
        <f t="shared" si="54"/>
        <v>0</v>
      </c>
      <c r="AH84" s="320">
        <f t="shared" si="54"/>
        <v>0</v>
      </c>
      <c r="AI84" s="320">
        <f t="shared" si="54"/>
        <v>0</v>
      </c>
      <c r="AJ84" s="320">
        <f t="shared" si="54"/>
        <v>0</v>
      </c>
      <c r="AK84" s="320">
        <f t="shared" si="54"/>
        <v>0</v>
      </c>
      <c r="AL84" s="320">
        <f t="shared" si="54"/>
        <v>0</v>
      </c>
      <c r="AM84" s="320">
        <f t="shared" si="54"/>
        <v>0</v>
      </c>
      <c r="AN84" s="320">
        <f t="shared" si="54"/>
        <v>0</v>
      </c>
      <c r="AO84" s="320">
        <f t="shared" si="54"/>
        <v>0</v>
      </c>
      <c r="AP84" s="320">
        <f t="shared" si="54"/>
        <v>0</v>
      </c>
      <c r="AQ84" s="320">
        <f t="shared" si="54"/>
        <v>0</v>
      </c>
      <c r="AR84" s="320">
        <f t="shared" si="54"/>
        <v>0</v>
      </c>
      <c r="AS84" s="320">
        <f t="shared" si="54"/>
        <v>0</v>
      </c>
      <c r="AT84" s="320">
        <f t="shared" si="54"/>
        <v>0</v>
      </c>
      <c r="AU84" s="320">
        <f t="shared" si="54"/>
        <v>0</v>
      </c>
      <c r="AV84" s="43"/>
      <c r="AW84" s="43"/>
      <c r="AX84" s="43"/>
      <c r="AY84" s="43"/>
      <c r="AZ84" s="43"/>
      <c r="BA84" s="43"/>
    </row>
    <row r="85" spans="1:53" ht="19.95" customHeight="1" x14ac:dyDescent="0.25">
      <c r="A85" s="161"/>
      <c r="B85" s="250" t="s">
        <v>30</v>
      </c>
      <c r="C85" s="157" t="s">
        <v>4</v>
      </c>
      <c r="D85" s="51"/>
      <c r="E85" s="33"/>
      <c r="F85" s="50"/>
      <c r="G85" s="50"/>
      <c r="H85" s="51"/>
      <c r="I85" s="51"/>
      <c r="J85" s="64" t="e">
        <f t="shared" ref="J85:AU85" si="55">SUM(J82:J84)</f>
        <v>#DIV/0!</v>
      </c>
      <c r="K85" s="64" t="e">
        <f>SUM(K82:K84)</f>
        <v>#DIV/0!</v>
      </c>
      <c r="L85" s="64" t="e">
        <f t="shared" si="55"/>
        <v>#DIV/0!</v>
      </c>
      <c r="M85" s="64" t="e">
        <f t="shared" si="55"/>
        <v>#DIV/0!</v>
      </c>
      <c r="N85" s="64" t="e">
        <f t="shared" si="55"/>
        <v>#DIV/0!</v>
      </c>
      <c r="O85" s="64" t="e">
        <f t="shared" si="55"/>
        <v>#DIV/0!</v>
      </c>
      <c r="P85" s="64" t="e">
        <f t="shared" si="55"/>
        <v>#DIV/0!</v>
      </c>
      <c r="Q85" s="64" t="e">
        <f t="shared" si="55"/>
        <v>#DIV/0!</v>
      </c>
      <c r="R85" s="52" t="e">
        <f t="shared" si="55"/>
        <v>#DIV/0!</v>
      </c>
      <c r="S85" s="52" t="e">
        <f t="shared" si="55"/>
        <v>#DIV/0!</v>
      </c>
      <c r="T85" s="52" t="e">
        <f t="shared" si="55"/>
        <v>#DIV/0!</v>
      </c>
      <c r="U85" s="52" t="e">
        <f t="shared" si="55"/>
        <v>#DIV/0!</v>
      </c>
      <c r="V85" s="52" t="e">
        <f t="shared" si="55"/>
        <v>#DIV/0!</v>
      </c>
      <c r="W85" s="52" t="e">
        <f t="shared" si="55"/>
        <v>#DIV/0!</v>
      </c>
      <c r="X85" s="52" t="e">
        <f t="shared" si="55"/>
        <v>#DIV/0!</v>
      </c>
      <c r="Y85" s="52" t="e">
        <f t="shared" si="55"/>
        <v>#DIV/0!</v>
      </c>
      <c r="Z85" s="52" t="e">
        <f t="shared" si="55"/>
        <v>#DIV/0!</v>
      </c>
      <c r="AA85" s="52" t="e">
        <f t="shared" si="55"/>
        <v>#DIV/0!</v>
      </c>
      <c r="AB85" s="52" t="e">
        <f t="shared" si="55"/>
        <v>#DIV/0!</v>
      </c>
      <c r="AC85" s="52" t="e">
        <f t="shared" si="55"/>
        <v>#DIV/0!</v>
      </c>
      <c r="AD85" s="52" t="e">
        <f t="shared" si="55"/>
        <v>#DIV/0!</v>
      </c>
      <c r="AE85" s="52" t="e">
        <f t="shared" si="55"/>
        <v>#DIV/0!</v>
      </c>
      <c r="AF85" s="52" t="e">
        <f t="shared" si="55"/>
        <v>#DIV/0!</v>
      </c>
      <c r="AG85" s="52" t="e">
        <f t="shared" si="55"/>
        <v>#DIV/0!</v>
      </c>
      <c r="AH85" s="52" t="e">
        <f t="shared" si="55"/>
        <v>#DIV/0!</v>
      </c>
      <c r="AI85" s="52" t="e">
        <f t="shared" si="55"/>
        <v>#DIV/0!</v>
      </c>
      <c r="AJ85" s="52" t="e">
        <f t="shared" si="55"/>
        <v>#DIV/0!</v>
      </c>
      <c r="AK85" s="52" t="e">
        <f t="shared" si="55"/>
        <v>#DIV/0!</v>
      </c>
      <c r="AL85" s="52" t="e">
        <f t="shared" si="55"/>
        <v>#DIV/0!</v>
      </c>
      <c r="AM85" s="52" t="e">
        <f t="shared" si="55"/>
        <v>#DIV/0!</v>
      </c>
      <c r="AN85" s="52" t="e">
        <f t="shared" si="55"/>
        <v>#DIV/0!</v>
      </c>
      <c r="AO85" s="52" t="e">
        <f t="shared" si="55"/>
        <v>#DIV/0!</v>
      </c>
      <c r="AP85" s="52" t="e">
        <f t="shared" si="55"/>
        <v>#DIV/0!</v>
      </c>
      <c r="AQ85" s="52" t="e">
        <f t="shared" si="55"/>
        <v>#DIV/0!</v>
      </c>
      <c r="AR85" s="52" t="e">
        <f t="shared" si="55"/>
        <v>#DIV/0!</v>
      </c>
      <c r="AS85" s="52" t="e">
        <f t="shared" si="55"/>
        <v>#DIV/0!</v>
      </c>
      <c r="AT85" s="52" t="e">
        <f t="shared" si="55"/>
        <v>#DIV/0!</v>
      </c>
      <c r="AU85" s="52" t="e">
        <f t="shared" si="55"/>
        <v>#DIV/0!</v>
      </c>
    </row>
    <row r="86" spans="1:53" s="251" customFormat="1" ht="19.95" customHeight="1" x14ac:dyDescent="0.25">
      <c r="A86" s="54"/>
      <c r="B86" s="241" t="s">
        <v>7</v>
      </c>
      <c r="C86" s="157" t="s">
        <v>4</v>
      </c>
      <c r="D86" s="54"/>
      <c r="E86" s="33"/>
      <c r="F86" s="54"/>
      <c r="G86" s="54"/>
      <c r="H86" s="54"/>
      <c r="I86" s="54"/>
      <c r="J86" s="64" t="e">
        <f t="shared" ref="J86:AU86" si="56">-AVERAGE(J82,J85)*$E$78</f>
        <v>#DIV/0!</v>
      </c>
      <c r="K86" s="64" t="e">
        <f t="shared" si="56"/>
        <v>#DIV/0!</v>
      </c>
      <c r="L86" s="64" t="e">
        <f t="shared" si="56"/>
        <v>#DIV/0!</v>
      </c>
      <c r="M86" s="64" t="e">
        <f t="shared" si="56"/>
        <v>#DIV/0!</v>
      </c>
      <c r="N86" s="64" t="e">
        <f t="shared" si="56"/>
        <v>#DIV/0!</v>
      </c>
      <c r="O86" s="64" t="e">
        <f t="shared" si="56"/>
        <v>#DIV/0!</v>
      </c>
      <c r="P86" s="64" t="e">
        <f t="shared" si="56"/>
        <v>#DIV/0!</v>
      </c>
      <c r="Q86" s="64" t="e">
        <f t="shared" si="56"/>
        <v>#DIV/0!</v>
      </c>
      <c r="R86" s="55" t="e">
        <f t="shared" si="56"/>
        <v>#DIV/0!</v>
      </c>
      <c r="S86" s="55" t="e">
        <f t="shared" si="56"/>
        <v>#DIV/0!</v>
      </c>
      <c r="T86" s="55" t="e">
        <f t="shared" si="56"/>
        <v>#DIV/0!</v>
      </c>
      <c r="U86" s="55" t="e">
        <f t="shared" si="56"/>
        <v>#DIV/0!</v>
      </c>
      <c r="V86" s="55" t="e">
        <f t="shared" si="56"/>
        <v>#DIV/0!</v>
      </c>
      <c r="W86" s="55" t="e">
        <f t="shared" si="56"/>
        <v>#DIV/0!</v>
      </c>
      <c r="X86" s="55" t="e">
        <f t="shared" si="56"/>
        <v>#DIV/0!</v>
      </c>
      <c r="Y86" s="55" t="e">
        <f t="shared" si="56"/>
        <v>#DIV/0!</v>
      </c>
      <c r="Z86" s="55" t="e">
        <f t="shared" si="56"/>
        <v>#DIV/0!</v>
      </c>
      <c r="AA86" s="55" t="e">
        <f t="shared" si="56"/>
        <v>#DIV/0!</v>
      </c>
      <c r="AB86" s="55" t="e">
        <f t="shared" si="56"/>
        <v>#DIV/0!</v>
      </c>
      <c r="AC86" s="55" t="e">
        <f t="shared" si="56"/>
        <v>#DIV/0!</v>
      </c>
      <c r="AD86" s="55" t="e">
        <f t="shared" si="56"/>
        <v>#DIV/0!</v>
      </c>
      <c r="AE86" s="55" t="e">
        <f t="shared" si="56"/>
        <v>#DIV/0!</v>
      </c>
      <c r="AF86" s="55" t="e">
        <f t="shared" si="56"/>
        <v>#DIV/0!</v>
      </c>
      <c r="AG86" s="55" t="e">
        <f t="shared" si="56"/>
        <v>#DIV/0!</v>
      </c>
      <c r="AH86" s="55" t="e">
        <f t="shared" si="56"/>
        <v>#DIV/0!</v>
      </c>
      <c r="AI86" s="55" t="e">
        <f t="shared" si="56"/>
        <v>#DIV/0!</v>
      </c>
      <c r="AJ86" s="55" t="e">
        <f t="shared" si="56"/>
        <v>#DIV/0!</v>
      </c>
      <c r="AK86" s="55" t="e">
        <f t="shared" si="56"/>
        <v>#DIV/0!</v>
      </c>
      <c r="AL86" s="55" t="e">
        <f t="shared" si="56"/>
        <v>#DIV/0!</v>
      </c>
      <c r="AM86" s="55" t="e">
        <f t="shared" si="56"/>
        <v>#DIV/0!</v>
      </c>
      <c r="AN86" s="55" t="e">
        <f t="shared" si="56"/>
        <v>#DIV/0!</v>
      </c>
      <c r="AO86" s="55" t="e">
        <f t="shared" si="56"/>
        <v>#DIV/0!</v>
      </c>
      <c r="AP86" s="55" t="e">
        <f t="shared" si="56"/>
        <v>#DIV/0!</v>
      </c>
      <c r="AQ86" s="55" t="e">
        <f t="shared" si="56"/>
        <v>#DIV/0!</v>
      </c>
      <c r="AR86" s="55" t="e">
        <f t="shared" si="56"/>
        <v>#DIV/0!</v>
      </c>
      <c r="AS86" s="55" t="e">
        <f t="shared" si="56"/>
        <v>#DIV/0!</v>
      </c>
      <c r="AT86" s="55" t="e">
        <f t="shared" si="56"/>
        <v>#DIV/0!</v>
      </c>
      <c r="AU86" s="55" t="e">
        <f t="shared" si="56"/>
        <v>#DIV/0!</v>
      </c>
      <c r="AV86" s="43"/>
      <c r="AW86" s="43"/>
      <c r="AX86" s="43"/>
      <c r="AY86" s="43"/>
      <c r="AZ86" s="43"/>
      <c r="BA86" s="43"/>
    </row>
    <row r="87" spans="1:53" ht="19.95" customHeight="1" x14ac:dyDescent="0.25">
      <c r="A87" s="161"/>
      <c r="B87" s="156"/>
      <c r="C87" s="44"/>
      <c r="D87" s="44"/>
      <c r="E87" s="44"/>
      <c r="F87" s="44"/>
      <c r="G87" s="44"/>
      <c r="H87" s="44"/>
      <c r="I87" s="44"/>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row>
    <row r="88" spans="1:53" x14ac:dyDescent="0.25">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256"/>
      <c r="AM88" s="256"/>
      <c r="AN88" s="256"/>
      <c r="AO88" s="256"/>
    </row>
    <row r="89" spans="1:53" ht="12.45" hidden="1" x14ac:dyDescent="0.25">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56"/>
    </row>
    <row r="90" spans="1:53" ht="12.45" hidden="1" x14ac:dyDescent="0.25">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56"/>
      <c r="AJ90" s="256"/>
      <c r="AK90" s="256"/>
      <c r="AL90" s="256"/>
      <c r="AM90" s="256"/>
      <c r="AN90" s="256"/>
      <c r="AO90" s="256"/>
    </row>
    <row r="91" spans="1:53" ht="12.45" hidden="1" x14ac:dyDescent="0.25">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56"/>
    </row>
    <row r="92" spans="1:53" x14ac:dyDescent="0.25"/>
    <row r="93" spans="1:53" x14ac:dyDescent="0.25"/>
  </sheetData>
  <sheetProtection algorithmName="SHA-1" hashValue="IAjhPB5QzKKOTDMSjnStEELKKOY=" saltValue="fo2JgQZNUY8WBIlEa6eg1A==" spinCount="100000" sheet="1" objects="1" scenarios="1"/>
  <mergeCells count="2">
    <mergeCell ref="J4:Q4"/>
    <mergeCell ref="AP33:BA34"/>
  </mergeCells>
  <conditionalFormatting sqref="J45:Q45">
    <cfRule type="cellIs" dxfId="10" priority="1" operator="greaterThan">
      <formula>0</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HD42"/>
  <sheetViews>
    <sheetView showGridLines="0" zoomScaleNormal="100" workbookViewId="0">
      <selection activeCell="E29" sqref="E29"/>
    </sheetView>
  </sheetViews>
  <sheetFormatPr defaultColWidth="0" defaultRowHeight="13.2" zeroHeight="1" x14ac:dyDescent="0.25"/>
  <cols>
    <col min="1" max="1" width="2.59765625" style="6" customWidth="1"/>
    <col min="2" max="2" width="53.3984375" style="37" customWidth="1"/>
    <col min="3" max="4" width="10.59765625" style="147" customWidth="1"/>
    <col min="5" max="5" width="10.09765625" style="147" bestFit="1" customWidth="1"/>
    <col min="6" max="9" width="9.59765625" style="147" customWidth="1"/>
    <col min="10" max="30" width="10.09765625" style="147" bestFit="1" customWidth="1"/>
    <col min="31" max="52" width="9.59765625" style="147" customWidth="1"/>
    <col min="53" max="53" width="15.3984375" style="6" customWidth="1"/>
    <col min="54" max="212" width="0" style="6" hidden="1" customWidth="1"/>
    <col min="213" max="16384" width="8.69921875" style="6" hidden="1"/>
  </cols>
  <sheetData>
    <row r="1" spans="1:212" ht="19.95" customHeight="1" x14ac:dyDescent="0.25"/>
    <row r="2" spans="1:212" ht="12.45" customHeight="1" x14ac:dyDescent="0.25">
      <c r="B2" s="163"/>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row>
    <row r="3" spans="1:212" ht="19.95" customHeight="1" x14ac:dyDescent="0.3">
      <c r="B3" s="148" t="s">
        <v>182</v>
      </c>
      <c r="C3" s="37"/>
      <c r="D3" s="37"/>
      <c r="E3" s="164"/>
      <c r="F3" s="164"/>
      <c r="G3" s="164"/>
      <c r="H3" s="164"/>
      <c r="I3" s="164"/>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row>
    <row r="4" spans="1:212" ht="12.45" customHeight="1" x14ac:dyDescent="0.25">
      <c r="B4" s="163"/>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row>
    <row r="5" spans="1:212" s="20" customFormat="1" ht="19.95" customHeight="1" x14ac:dyDescent="0.3">
      <c r="B5" s="152"/>
      <c r="C5" s="165">
        <v>1</v>
      </c>
      <c r="D5" s="165">
        <v>2</v>
      </c>
      <c r="E5" s="165">
        <v>3</v>
      </c>
      <c r="F5" s="165">
        <v>4</v>
      </c>
      <c r="G5" s="165">
        <v>5</v>
      </c>
      <c r="H5" s="165">
        <v>6</v>
      </c>
      <c r="I5" s="165">
        <v>7</v>
      </c>
      <c r="J5" s="165">
        <v>8</v>
      </c>
      <c r="K5" s="165">
        <v>9</v>
      </c>
      <c r="L5" s="165">
        <v>10</v>
      </c>
      <c r="M5" s="165">
        <v>11</v>
      </c>
      <c r="N5" s="165">
        <v>12</v>
      </c>
      <c r="O5" s="165">
        <v>13</v>
      </c>
      <c r="P5" s="165">
        <v>14</v>
      </c>
      <c r="Q5" s="165">
        <v>15</v>
      </c>
      <c r="R5" s="165">
        <v>16</v>
      </c>
      <c r="S5" s="165">
        <v>17</v>
      </c>
      <c r="T5" s="165">
        <v>18</v>
      </c>
      <c r="U5" s="165">
        <v>19</v>
      </c>
      <c r="V5" s="165">
        <v>20</v>
      </c>
      <c r="W5" s="165">
        <v>21</v>
      </c>
      <c r="X5" s="165">
        <v>22</v>
      </c>
      <c r="Y5" s="165">
        <v>23</v>
      </c>
      <c r="Z5" s="165">
        <v>24</v>
      </c>
      <c r="AA5" s="165">
        <v>25</v>
      </c>
      <c r="AB5" s="165">
        <v>26</v>
      </c>
      <c r="AC5" s="165">
        <v>27</v>
      </c>
      <c r="AD5" s="165">
        <v>28</v>
      </c>
      <c r="AE5" s="165">
        <v>29</v>
      </c>
      <c r="AF5" s="165">
        <v>30</v>
      </c>
      <c r="AG5" s="165">
        <v>31</v>
      </c>
      <c r="AH5" s="165">
        <v>32</v>
      </c>
      <c r="AI5" s="165">
        <v>33</v>
      </c>
      <c r="AJ5" s="165">
        <v>34</v>
      </c>
      <c r="AK5" s="165">
        <v>35</v>
      </c>
      <c r="AL5" s="165">
        <v>36</v>
      </c>
      <c r="AM5" s="165">
        <v>37</v>
      </c>
      <c r="AN5" s="165">
        <v>38</v>
      </c>
      <c r="AO5" s="165">
        <v>39</v>
      </c>
      <c r="AP5" s="165">
        <v>40</v>
      </c>
      <c r="AQ5" s="165">
        <v>41</v>
      </c>
      <c r="AR5" s="165">
        <v>42</v>
      </c>
      <c r="AS5" s="165">
        <v>43</v>
      </c>
      <c r="AT5" s="165">
        <v>44</v>
      </c>
      <c r="AU5" s="165">
        <v>45</v>
      </c>
      <c r="AV5" s="165">
        <v>46</v>
      </c>
      <c r="AW5" s="165">
        <v>47</v>
      </c>
      <c r="AX5" s="165">
        <v>48</v>
      </c>
      <c r="AY5" s="165">
        <v>49</v>
      </c>
      <c r="AZ5" s="165">
        <v>50</v>
      </c>
      <c r="BA5" s="21"/>
      <c r="BB5" s="21"/>
      <c r="BC5" s="21"/>
      <c r="BD5" s="21"/>
      <c r="BE5" s="21"/>
      <c r="BF5" s="21"/>
    </row>
    <row r="6" spans="1:212" ht="15.45" customHeight="1" x14ac:dyDescent="0.25">
      <c r="B6" s="166" t="s">
        <v>35</v>
      </c>
      <c r="C6" s="62">
        <f t="shared" ref="C6:AZ6" si="0">C7</f>
        <v>0</v>
      </c>
      <c r="D6" s="62">
        <f t="shared" si="0"/>
        <v>0</v>
      </c>
      <c r="E6" s="62">
        <f t="shared" si="0"/>
        <v>0</v>
      </c>
      <c r="F6" s="62">
        <f t="shared" si="0"/>
        <v>0</v>
      </c>
      <c r="G6" s="62">
        <f t="shared" si="0"/>
        <v>0</v>
      </c>
      <c r="H6" s="62">
        <f t="shared" si="0"/>
        <v>0</v>
      </c>
      <c r="I6" s="62">
        <f t="shared" si="0"/>
        <v>0</v>
      </c>
      <c r="J6" s="62">
        <f t="shared" si="0"/>
        <v>0</v>
      </c>
      <c r="K6" s="62">
        <f t="shared" si="0"/>
        <v>0</v>
      </c>
      <c r="L6" s="62">
        <f t="shared" si="0"/>
        <v>0</v>
      </c>
      <c r="M6" s="62">
        <f t="shared" si="0"/>
        <v>0</v>
      </c>
      <c r="N6" s="62">
        <f t="shared" si="0"/>
        <v>0</v>
      </c>
      <c r="O6" s="62">
        <f t="shared" si="0"/>
        <v>0</v>
      </c>
      <c r="P6" s="62">
        <f t="shared" si="0"/>
        <v>0</v>
      </c>
      <c r="Q6" s="62">
        <f t="shared" si="0"/>
        <v>0</v>
      </c>
      <c r="R6" s="62">
        <f t="shared" si="0"/>
        <v>0</v>
      </c>
      <c r="S6" s="62">
        <f t="shared" si="0"/>
        <v>0</v>
      </c>
      <c r="T6" s="62">
        <f t="shared" si="0"/>
        <v>0</v>
      </c>
      <c r="U6" s="62">
        <f t="shared" si="0"/>
        <v>0</v>
      </c>
      <c r="V6" s="62">
        <f t="shared" si="0"/>
        <v>0</v>
      </c>
      <c r="W6" s="62">
        <f t="shared" si="0"/>
        <v>0</v>
      </c>
      <c r="X6" s="62">
        <f t="shared" si="0"/>
        <v>0</v>
      </c>
      <c r="Y6" s="62">
        <f t="shared" si="0"/>
        <v>0</v>
      </c>
      <c r="Z6" s="62">
        <f t="shared" si="0"/>
        <v>0</v>
      </c>
      <c r="AA6" s="62">
        <f t="shared" si="0"/>
        <v>0</v>
      </c>
      <c r="AB6" s="62">
        <f t="shared" si="0"/>
        <v>0</v>
      </c>
      <c r="AC6" s="62">
        <f t="shared" si="0"/>
        <v>0</v>
      </c>
      <c r="AD6" s="62">
        <f t="shared" si="0"/>
        <v>0</v>
      </c>
      <c r="AE6" s="62">
        <f t="shared" si="0"/>
        <v>0</v>
      </c>
      <c r="AF6" s="62">
        <f t="shared" si="0"/>
        <v>0</v>
      </c>
      <c r="AG6" s="62">
        <f t="shared" si="0"/>
        <v>0</v>
      </c>
      <c r="AH6" s="62">
        <f t="shared" si="0"/>
        <v>0</v>
      </c>
      <c r="AI6" s="62">
        <f t="shared" si="0"/>
        <v>0</v>
      </c>
      <c r="AJ6" s="62">
        <f t="shared" si="0"/>
        <v>0</v>
      </c>
      <c r="AK6" s="62">
        <f t="shared" si="0"/>
        <v>0</v>
      </c>
      <c r="AL6" s="62">
        <f t="shared" si="0"/>
        <v>0</v>
      </c>
      <c r="AM6" s="62">
        <f t="shared" si="0"/>
        <v>0</v>
      </c>
      <c r="AN6" s="62">
        <f t="shared" si="0"/>
        <v>0</v>
      </c>
      <c r="AO6" s="62">
        <f t="shared" si="0"/>
        <v>0</v>
      </c>
      <c r="AP6" s="62">
        <f t="shared" si="0"/>
        <v>0</v>
      </c>
      <c r="AQ6" s="62">
        <f t="shared" si="0"/>
        <v>0</v>
      </c>
      <c r="AR6" s="62">
        <f t="shared" si="0"/>
        <v>0</v>
      </c>
      <c r="AS6" s="62">
        <f t="shared" si="0"/>
        <v>0</v>
      </c>
      <c r="AT6" s="62">
        <f t="shared" si="0"/>
        <v>0</v>
      </c>
      <c r="AU6" s="62">
        <f t="shared" si="0"/>
        <v>0</v>
      </c>
      <c r="AV6" s="62">
        <f t="shared" si="0"/>
        <v>0</v>
      </c>
      <c r="AW6" s="62">
        <f t="shared" si="0"/>
        <v>0</v>
      </c>
      <c r="AX6" s="62">
        <f t="shared" si="0"/>
        <v>0</v>
      </c>
      <c r="AY6" s="62">
        <f t="shared" si="0"/>
        <v>0</v>
      </c>
      <c r="AZ6" s="62">
        <f t="shared" si="0"/>
        <v>0</v>
      </c>
    </row>
    <row r="7" spans="1:212" s="22" customFormat="1" ht="15.45" customHeight="1" x14ac:dyDescent="0.25">
      <c r="B7" s="53" t="s">
        <v>12</v>
      </c>
      <c r="C7" s="63">
        <f>IF((C5-1)&gt;'Pamata pieņēmumi'!$D$23,(('Pamata pieņēmumi'!$D$14*'Pamata pieņēmumi'!$D$17*'Ienākumu pieņēmumi'!$D$10*(1+'Pamata pieņēmumi'!$D$9)^('Naudas plūsma'!C5-1))*'Ienākumu pieņēmumi'!$D$12),IF('Naudas plūsma'!C5&gt;'Pamata pieņēmumi'!$D$23,('Naudas plūsma'!C5-'Pamata pieņēmumi'!$D$23)*(('Pamata pieņēmumi'!$D$14*'Pamata pieņēmumi'!$D$17*'Ienākumu pieņēmumi'!$D$10*(1+'Pamata pieņēmumi'!$D$9)^('Naudas plūsma'!C5-1))*'Ienākumu pieņēmumi'!$D$12),0))</f>
        <v>0</v>
      </c>
      <c r="D7" s="63">
        <f>IF((D5-1)&gt;'Pamata pieņēmumi'!$D$23,(('Pamata pieņēmumi'!$D$14*'Pamata pieņēmumi'!$D$17*'Ienākumu pieņēmumi'!$D$10*(1+'Pamata pieņēmumi'!$D$9)^('Naudas plūsma'!D5-1))*'Ienākumu pieņēmumi'!$D$12),IF('Naudas plūsma'!D5&gt;'Pamata pieņēmumi'!$D$23,('Naudas plūsma'!D5-'Pamata pieņēmumi'!$D$23)*(('Pamata pieņēmumi'!$D$14*'Pamata pieņēmumi'!$D$17*'Ienākumu pieņēmumi'!$D$10*(1+'Pamata pieņēmumi'!$D$9)^('Naudas plūsma'!D5-1))*'Ienākumu pieņēmumi'!$D$12),0))</f>
        <v>0</v>
      </c>
      <c r="E7" s="63">
        <f>IF((E5-1)&gt;'Pamata pieņēmumi'!$D$23,(('Pamata pieņēmumi'!$D$14*'Pamata pieņēmumi'!$D$17*'Ienākumu pieņēmumi'!$D$10*(1+'Pamata pieņēmumi'!$D$9)^('Naudas plūsma'!E5-1))*'Ienākumu pieņēmumi'!$D$12),IF('Naudas plūsma'!E5&gt;'Pamata pieņēmumi'!$D$23,('Naudas plūsma'!E5-'Pamata pieņēmumi'!$D$23)*(('Pamata pieņēmumi'!$D$14*'Pamata pieņēmumi'!$D$17*'Ienākumu pieņēmumi'!$D$10*(1+'Pamata pieņēmumi'!$D$9)^('Naudas plūsma'!E5-1))*'Ienākumu pieņēmumi'!$D$12),0))</f>
        <v>0</v>
      </c>
      <c r="F7" s="63">
        <f>IF((F5-1)&gt;'Pamata pieņēmumi'!$D$23,(('Pamata pieņēmumi'!$D$14*'Pamata pieņēmumi'!$D$17*'Ienākumu pieņēmumi'!$D$10*(1+'Pamata pieņēmumi'!$D$9)^('Naudas plūsma'!F5-1))*'Ienākumu pieņēmumi'!$D$12),IF('Naudas plūsma'!F5&gt;'Pamata pieņēmumi'!$D$23,('Naudas plūsma'!F5-'Pamata pieņēmumi'!$D$23)*(('Pamata pieņēmumi'!$D$14*'Pamata pieņēmumi'!$D$17*'Ienākumu pieņēmumi'!$D$10*(1+'Pamata pieņēmumi'!$D$9)^('Naudas plūsma'!F5-1))*'Ienākumu pieņēmumi'!$D$12),0))</f>
        <v>0</v>
      </c>
      <c r="G7" s="63">
        <f>IF((G5-1)&gt;'Pamata pieņēmumi'!$D$23,(('Pamata pieņēmumi'!$D$14*'Pamata pieņēmumi'!$D$17*'Ienākumu pieņēmumi'!$D$10*(1+'Pamata pieņēmumi'!$D$9)^('Naudas plūsma'!G5-1))*'Ienākumu pieņēmumi'!$D$12),IF('Naudas plūsma'!G5&gt;'Pamata pieņēmumi'!$D$23,('Naudas plūsma'!G5-'Pamata pieņēmumi'!$D$23)*(('Pamata pieņēmumi'!$D$14*'Pamata pieņēmumi'!$D$17*'Ienākumu pieņēmumi'!$D$10*(1+'Pamata pieņēmumi'!$D$9)^('Naudas plūsma'!G5-1))*'Ienākumu pieņēmumi'!$D$12),0))</f>
        <v>0</v>
      </c>
      <c r="H7" s="63">
        <f>IF((H5-1)&gt;'Pamata pieņēmumi'!$D$23,(('Pamata pieņēmumi'!$D$14*'Pamata pieņēmumi'!$D$17*'Ienākumu pieņēmumi'!$D$10*(1+'Pamata pieņēmumi'!$D$9)^('Naudas plūsma'!H5-1))*'Ienākumu pieņēmumi'!$D$12),IF('Naudas plūsma'!H5&gt;'Pamata pieņēmumi'!$D$23,('Naudas plūsma'!H5-'Pamata pieņēmumi'!$D$23)*(('Pamata pieņēmumi'!$D$14*'Pamata pieņēmumi'!$D$17*'Ienākumu pieņēmumi'!$D$10*(1+'Pamata pieņēmumi'!$D$9)^('Naudas plūsma'!H5-1))*'Ienākumu pieņēmumi'!$D$12),0))</f>
        <v>0</v>
      </c>
      <c r="I7" s="63">
        <f>IF((I5-1)&gt;'Pamata pieņēmumi'!$D$23,(('Pamata pieņēmumi'!$D$14*'Pamata pieņēmumi'!$D$17*'Ienākumu pieņēmumi'!$D$10*(1+'Pamata pieņēmumi'!$D$9)^('Naudas plūsma'!I5-1))*'Ienākumu pieņēmumi'!$D$12),IF('Naudas plūsma'!I5&gt;'Pamata pieņēmumi'!$D$23,('Naudas plūsma'!I5-'Pamata pieņēmumi'!$D$23)*(('Pamata pieņēmumi'!$D$14*'Pamata pieņēmumi'!$D$17*'Ienākumu pieņēmumi'!$D$10*(1+'Pamata pieņēmumi'!$D$9)^('Naudas plūsma'!I5-1))*'Ienākumu pieņēmumi'!$D$12),0))</f>
        <v>0</v>
      </c>
      <c r="J7" s="63">
        <f>IF((J5-1)&gt;'Pamata pieņēmumi'!$D$23,(('Pamata pieņēmumi'!$D$14*'Pamata pieņēmumi'!$D$17*'Ienākumu pieņēmumi'!$D$10*(1+'Pamata pieņēmumi'!$D$9)^('Naudas plūsma'!J5-1))*'Ienākumu pieņēmumi'!$D$12),IF('Naudas plūsma'!J5&gt;'Pamata pieņēmumi'!$D$23,('Naudas plūsma'!J5-'Pamata pieņēmumi'!$D$23)*(('Pamata pieņēmumi'!$D$14*'Pamata pieņēmumi'!$D$17*'Ienākumu pieņēmumi'!$D$10*(1+'Pamata pieņēmumi'!$D$9)^('Naudas plūsma'!J5-1))*'Ienākumu pieņēmumi'!$D$12),0))</f>
        <v>0</v>
      </c>
      <c r="K7" s="63">
        <f>IF((K5-1)&gt;'Pamata pieņēmumi'!$D$23,(('Pamata pieņēmumi'!$D$14*'Pamata pieņēmumi'!$D$17*'Ienākumu pieņēmumi'!$D$10*(1+'Pamata pieņēmumi'!$D$9)^('Naudas plūsma'!K5-1))*'Ienākumu pieņēmumi'!$D$12),IF('Naudas plūsma'!K5&gt;'Pamata pieņēmumi'!$D$23,('Naudas plūsma'!K5-'Pamata pieņēmumi'!$D$23)*(('Pamata pieņēmumi'!$D$14*'Pamata pieņēmumi'!$D$17*'Ienākumu pieņēmumi'!$D$10*(1+'Pamata pieņēmumi'!$D$9)^('Naudas plūsma'!K5-1))*'Ienākumu pieņēmumi'!$D$12),0))</f>
        <v>0</v>
      </c>
      <c r="L7" s="63">
        <f>IF((L5-1)&gt;'Pamata pieņēmumi'!$D$23,(('Pamata pieņēmumi'!$D$14*'Pamata pieņēmumi'!$D$17*'Ienākumu pieņēmumi'!$D$10*(1+'Pamata pieņēmumi'!$D$9)^('Naudas plūsma'!L5-1))*'Ienākumu pieņēmumi'!$D$12),IF('Naudas plūsma'!L5&gt;'Pamata pieņēmumi'!$D$23,('Naudas plūsma'!L5-'Pamata pieņēmumi'!$D$23)*(('Pamata pieņēmumi'!$D$14*'Pamata pieņēmumi'!$D$17*'Ienākumu pieņēmumi'!$D$10*(1+'Pamata pieņēmumi'!$D$9)^('Naudas plūsma'!L5-1))*'Ienākumu pieņēmumi'!$D$12),0))</f>
        <v>0</v>
      </c>
      <c r="M7" s="63">
        <f>IF((M5-1)&gt;'Pamata pieņēmumi'!$D$23,(('Pamata pieņēmumi'!$D$14*'Pamata pieņēmumi'!$D$17*'Ienākumu pieņēmumi'!$D$10*(1+'Pamata pieņēmumi'!$D$9)^('Naudas plūsma'!M5-1))*'Ienākumu pieņēmumi'!$D$12),IF('Naudas plūsma'!M5&gt;'Pamata pieņēmumi'!$D$23,('Naudas plūsma'!M5-'Pamata pieņēmumi'!$D$23)*(('Pamata pieņēmumi'!$D$14*'Pamata pieņēmumi'!$D$17*'Ienākumu pieņēmumi'!$D$10*(1+'Pamata pieņēmumi'!$D$9)^('Naudas plūsma'!M5-1))*'Ienākumu pieņēmumi'!$D$12),0))</f>
        <v>0</v>
      </c>
      <c r="N7" s="63">
        <f>IF((N5-1)&gt;'Pamata pieņēmumi'!$D$23,(('Pamata pieņēmumi'!$D$14*'Pamata pieņēmumi'!$D$17*'Ienākumu pieņēmumi'!$D$10*(1+'Pamata pieņēmumi'!$D$9)^('Naudas plūsma'!N5-1))*'Ienākumu pieņēmumi'!$D$12),IF('Naudas plūsma'!N5&gt;'Pamata pieņēmumi'!$D$23,('Naudas plūsma'!N5-'Pamata pieņēmumi'!$D$23)*(('Pamata pieņēmumi'!$D$14*'Pamata pieņēmumi'!$D$17*'Ienākumu pieņēmumi'!$D$10*(1+'Pamata pieņēmumi'!$D$9)^('Naudas plūsma'!N5-1))*'Ienākumu pieņēmumi'!$D$12),0))</f>
        <v>0</v>
      </c>
      <c r="O7" s="63">
        <f>IF((O5-1)&gt;'Pamata pieņēmumi'!$D$23,(('Pamata pieņēmumi'!$D$14*'Pamata pieņēmumi'!$D$17*'Ienākumu pieņēmumi'!$D$10*(1+'Pamata pieņēmumi'!$D$9)^('Naudas plūsma'!O5-1))*'Ienākumu pieņēmumi'!$D$12),IF('Naudas plūsma'!O5&gt;'Pamata pieņēmumi'!$D$23,('Naudas plūsma'!O5-'Pamata pieņēmumi'!$D$23)*(('Pamata pieņēmumi'!$D$14*'Pamata pieņēmumi'!$D$17*'Ienākumu pieņēmumi'!$D$10*(1+'Pamata pieņēmumi'!$D$9)^('Naudas plūsma'!O5-1))*'Ienākumu pieņēmumi'!$D$12),0))</f>
        <v>0</v>
      </c>
      <c r="P7" s="63">
        <f>IF((P5-1)&gt;'Pamata pieņēmumi'!$D$23,(('Pamata pieņēmumi'!$D$14*'Pamata pieņēmumi'!$D$17*'Ienākumu pieņēmumi'!$D$10*(1+'Pamata pieņēmumi'!$D$9)^('Naudas plūsma'!P5-1))*'Ienākumu pieņēmumi'!$D$12),IF('Naudas plūsma'!P5&gt;'Pamata pieņēmumi'!$D$23,('Naudas plūsma'!P5-'Pamata pieņēmumi'!$D$23)*(('Pamata pieņēmumi'!$D$14*'Pamata pieņēmumi'!$D$17*'Ienākumu pieņēmumi'!$D$10*(1+'Pamata pieņēmumi'!$D$9)^('Naudas plūsma'!P5-1))*'Ienākumu pieņēmumi'!$D$12),0))</f>
        <v>0</v>
      </c>
      <c r="Q7" s="63">
        <f>IF((Q5-1)&gt;'Pamata pieņēmumi'!$D$23,(('Pamata pieņēmumi'!$D$14*'Pamata pieņēmumi'!$D$17*'Ienākumu pieņēmumi'!$D$10*(1+'Pamata pieņēmumi'!$D$9)^('Naudas plūsma'!Q5-1))*'Ienākumu pieņēmumi'!$D$12),IF('Naudas plūsma'!Q5&gt;'Pamata pieņēmumi'!$D$23,('Naudas plūsma'!Q5-'Pamata pieņēmumi'!$D$23)*(('Pamata pieņēmumi'!$D$14*'Pamata pieņēmumi'!$D$17*'Ienākumu pieņēmumi'!$D$10*(1+'Pamata pieņēmumi'!$D$9)^('Naudas plūsma'!Q5-1))*'Ienākumu pieņēmumi'!$D$12),0))</f>
        <v>0</v>
      </c>
      <c r="R7" s="63">
        <f>IF((R5-1)&gt;'Pamata pieņēmumi'!$D$23,(('Pamata pieņēmumi'!$D$14*'Pamata pieņēmumi'!$D$17*'Ienākumu pieņēmumi'!$D$10*(1+'Pamata pieņēmumi'!$D$9)^('Naudas plūsma'!R5-1))*'Ienākumu pieņēmumi'!$D$12),IF('Naudas plūsma'!R5&gt;'Pamata pieņēmumi'!$D$23,('Naudas plūsma'!R5-'Pamata pieņēmumi'!$D$23)*(('Pamata pieņēmumi'!$D$14*'Pamata pieņēmumi'!$D$17*'Ienākumu pieņēmumi'!$D$10*(1+'Pamata pieņēmumi'!$D$9)^('Naudas plūsma'!R5-1))*'Ienākumu pieņēmumi'!$D$12),0))</f>
        <v>0</v>
      </c>
      <c r="S7" s="63">
        <f>IF((S5-1)&gt;'Pamata pieņēmumi'!$D$23,(('Pamata pieņēmumi'!$D$14*'Pamata pieņēmumi'!$D$17*'Ienākumu pieņēmumi'!$D$10*(1+'Pamata pieņēmumi'!$D$9)^('Naudas plūsma'!S5-1))*'Ienākumu pieņēmumi'!$D$12),IF('Naudas plūsma'!S5&gt;'Pamata pieņēmumi'!$D$23,('Naudas plūsma'!S5-'Pamata pieņēmumi'!$D$23)*(('Pamata pieņēmumi'!$D$14*'Pamata pieņēmumi'!$D$17*'Ienākumu pieņēmumi'!$D$10*(1+'Pamata pieņēmumi'!$D$9)^('Naudas plūsma'!S5-1))*'Ienākumu pieņēmumi'!$D$12),0))</f>
        <v>0</v>
      </c>
      <c r="T7" s="63">
        <f>IF((T5-1)&gt;'Pamata pieņēmumi'!$D$23,(('Pamata pieņēmumi'!$D$14*'Pamata pieņēmumi'!$D$17*'Ienākumu pieņēmumi'!$D$10*(1+'Pamata pieņēmumi'!$D$9)^('Naudas plūsma'!T5-1))*'Ienākumu pieņēmumi'!$D$12),IF('Naudas plūsma'!T5&gt;'Pamata pieņēmumi'!$D$23,('Naudas plūsma'!T5-'Pamata pieņēmumi'!$D$23)*(('Pamata pieņēmumi'!$D$14*'Pamata pieņēmumi'!$D$17*'Ienākumu pieņēmumi'!$D$10*(1+'Pamata pieņēmumi'!$D$9)^('Naudas plūsma'!T5-1))*'Ienākumu pieņēmumi'!$D$12),0))</f>
        <v>0</v>
      </c>
      <c r="U7" s="63">
        <f>IF((U5-1)&gt;'Pamata pieņēmumi'!$D$23,(('Pamata pieņēmumi'!$D$14*'Pamata pieņēmumi'!$D$17*'Ienākumu pieņēmumi'!$D$10*(1+'Pamata pieņēmumi'!$D$9)^('Naudas plūsma'!U5-1))*'Ienākumu pieņēmumi'!$D$12),IF('Naudas plūsma'!U5&gt;'Pamata pieņēmumi'!$D$23,('Naudas plūsma'!U5-'Pamata pieņēmumi'!$D$23)*(('Pamata pieņēmumi'!$D$14*'Pamata pieņēmumi'!$D$17*'Ienākumu pieņēmumi'!$D$10*(1+'Pamata pieņēmumi'!$D$9)^('Naudas plūsma'!U5-1))*'Ienākumu pieņēmumi'!$D$12),0))</f>
        <v>0</v>
      </c>
      <c r="V7" s="63">
        <f>IF((V5-1)&gt;'Pamata pieņēmumi'!$D$23,(('Pamata pieņēmumi'!$D$14*'Pamata pieņēmumi'!$D$17*'Ienākumu pieņēmumi'!$D$10*(1+'Pamata pieņēmumi'!$D$9)^('Naudas plūsma'!V5-1))*'Ienākumu pieņēmumi'!$D$12),IF('Naudas plūsma'!V5&gt;'Pamata pieņēmumi'!$D$23,('Naudas plūsma'!V5-'Pamata pieņēmumi'!$D$23)*(('Pamata pieņēmumi'!$D$14*'Pamata pieņēmumi'!$D$17*'Ienākumu pieņēmumi'!$D$10*(1+'Pamata pieņēmumi'!$D$9)^('Naudas plūsma'!V5-1))*'Ienākumu pieņēmumi'!$D$12),0))</f>
        <v>0</v>
      </c>
      <c r="W7" s="63">
        <f>IF((W5-1)&gt;'Pamata pieņēmumi'!$D$23,(('Pamata pieņēmumi'!$D$14*'Pamata pieņēmumi'!$D$17*'Ienākumu pieņēmumi'!$D$10*(1+'Pamata pieņēmumi'!$D$9)^('Naudas plūsma'!W5-1))*'Ienākumu pieņēmumi'!$D$12),IF('Naudas plūsma'!W5&gt;'Pamata pieņēmumi'!$D$23,('Naudas plūsma'!W5-'Pamata pieņēmumi'!$D$23)*(('Pamata pieņēmumi'!$D$14*'Pamata pieņēmumi'!$D$17*'Ienākumu pieņēmumi'!$D$10*(1+'Pamata pieņēmumi'!$D$9)^('Naudas plūsma'!W5-1))*'Ienākumu pieņēmumi'!$D$12),0))</f>
        <v>0</v>
      </c>
      <c r="X7" s="63">
        <f>IF((X5-1)&gt;'Pamata pieņēmumi'!$D$23,(('Pamata pieņēmumi'!$D$14*'Pamata pieņēmumi'!$D$17*'Ienākumu pieņēmumi'!$D$10*(1+'Pamata pieņēmumi'!$D$9)^('Naudas plūsma'!X5-1))*'Ienākumu pieņēmumi'!$D$12),IF('Naudas plūsma'!X5&gt;'Pamata pieņēmumi'!$D$23,('Naudas plūsma'!X5-'Pamata pieņēmumi'!$D$23)*(('Pamata pieņēmumi'!$D$14*'Pamata pieņēmumi'!$D$17*'Ienākumu pieņēmumi'!$D$10*(1+'Pamata pieņēmumi'!$D$9)^('Naudas plūsma'!X5-1))*'Ienākumu pieņēmumi'!$D$12),0))</f>
        <v>0</v>
      </c>
      <c r="Y7" s="63">
        <f>IF((Y5-1)&gt;'Pamata pieņēmumi'!$D$23,(('Pamata pieņēmumi'!$D$14*'Pamata pieņēmumi'!$D$17*'Ienākumu pieņēmumi'!$D$10*(1+'Pamata pieņēmumi'!$D$9)^('Naudas plūsma'!Y5-1))*'Ienākumu pieņēmumi'!$D$12),IF('Naudas plūsma'!Y5&gt;'Pamata pieņēmumi'!$D$23,('Naudas plūsma'!Y5-'Pamata pieņēmumi'!$D$23)*(('Pamata pieņēmumi'!$D$14*'Pamata pieņēmumi'!$D$17*'Ienākumu pieņēmumi'!$D$10*(1+'Pamata pieņēmumi'!$D$9)^('Naudas plūsma'!Y5-1))*'Ienākumu pieņēmumi'!$D$12),0))</f>
        <v>0</v>
      </c>
      <c r="Z7" s="63">
        <f>IF((Z5-1)&gt;'Pamata pieņēmumi'!$D$23,(('Pamata pieņēmumi'!$D$14*'Pamata pieņēmumi'!$D$17*'Ienākumu pieņēmumi'!$D$10*(1+'Pamata pieņēmumi'!$D$9)^('Naudas plūsma'!Z5-1))*'Ienākumu pieņēmumi'!$D$12),IF('Naudas plūsma'!Z5&gt;'Pamata pieņēmumi'!$D$23,('Naudas plūsma'!Z5-'Pamata pieņēmumi'!$D$23)*(('Pamata pieņēmumi'!$D$14*'Pamata pieņēmumi'!$D$17*'Ienākumu pieņēmumi'!$D$10*(1+'Pamata pieņēmumi'!$D$9)^('Naudas plūsma'!Z5-1))*'Ienākumu pieņēmumi'!$D$12),0))</f>
        <v>0</v>
      </c>
      <c r="AA7" s="63">
        <f>IF((AA5-1)&gt;'Pamata pieņēmumi'!$D$23,(('Pamata pieņēmumi'!$D$14*'Pamata pieņēmumi'!$D$17*'Ienākumu pieņēmumi'!$D$10*(1+'Pamata pieņēmumi'!$D$9)^('Naudas plūsma'!AA5-1))*'Ienākumu pieņēmumi'!$D$12),IF('Naudas plūsma'!AA5&gt;'Pamata pieņēmumi'!$D$23,('Naudas plūsma'!AA5-'Pamata pieņēmumi'!$D$23)*(('Pamata pieņēmumi'!$D$14*'Pamata pieņēmumi'!$D$17*'Ienākumu pieņēmumi'!$D$10*(1+'Pamata pieņēmumi'!$D$9)^('Naudas plūsma'!AA5-1))*'Ienākumu pieņēmumi'!$D$12),0))</f>
        <v>0</v>
      </c>
      <c r="AB7" s="63">
        <f>IF((AB5-1)&gt;'Pamata pieņēmumi'!$D$23,(('Pamata pieņēmumi'!$D$14*'Pamata pieņēmumi'!$D$17*'Ienākumu pieņēmumi'!$D$10*(1+'Pamata pieņēmumi'!$D$9)^('Naudas plūsma'!AB5-1))*'Ienākumu pieņēmumi'!$D$12),IF('Naudas plūsma'!AB5&gt;'Pamata pieņēmumi'!$D$23,('Naudas plūsma'!AB5-'Pamata pieņēmumi'!$D$23)*(('Pamata pieņēmumi'!$D$14*'Pamata pieņēmumi'!$D$17*'Ienākumu pieņēmumi'!$D$10*(1+'Pamata pieņēmumi'!$D$9)^('Naudas plūsma'!AB5-1))*'Ienākumu pieņēmumi'!$D$12),0))</f>
        <v>0</v>
      </c>
      <c r="AC7" s="63">
        <f>IF((AC5-1)&gt;'Pamata pieņēmumi'!$D$23,(('Pamata pieņēmumi'!$D$14*'Pamata pieņēmumi'!$D$17*'Ienākumu pieņēmumi'!$D$10*(1+'Pamata pieņēmumi'!$D$9)^('Naudas plūsma'!AC5-1))*'Ienākumu pieņēmumi'!$D$12),IF('Naudas plūsma'!AC5&gt;'Pamata pieņēmumi'!$D$23,('Naudas plūsma'!AC5-'Pamata pieņēmumi'!$D$23)*(('Pamata pieņēmumi'!$D$14*'Pamata pieņēmumi'!$D$17*'Ienākumu pieņēmumi'!$D$10*(1+'Pamata pieņēmumi'!$D$9)^('Naudas plūsma'!AC5-1))*'Ienākumu pieņēmumi'!$D$12),0))</f>
        <v>0</v>
      </c>
      <c r="AD7" s="63">
        <f>IF((AD5-1)&gt;'Pamata pieņēmumi'!$D$23,(('Pamata pieņēmumi'!$D$14*'Pamata pieņēmumi'!$D$17*'Ienākumu pieņēmumi'!$D$10*(1+'Pamata pieņēmumi'!$D$9)^('Naudas plūsma'!AD5-1))*'Ienākumu pieņēmumi'!$D$12),IF('Naudas plūsma'!AD5&gt;'Pamata pieņēmumi'!$D$23,('Naudas plūsma'!AD5-'Pamata pieņēmumi'!$D$23)*(('Pamata pieņēmumi'!$D$14*'Pamata pieņēmumi'!$D$17*'Ienākumu pieņēmumi'!$D$10*(1+'Pamata pieņēmumi'!$D$9)^('Naudas plūsma'!AD5-1))*'Ienākumu pieņēmumi'!$D$12),0))</f>
        <v>0</v>
      </c>
      <c r="AE7" s="63">
        <f>IF((AE5-1)&gt;'Pamata pieņēmumi'!$D$23,(('Pamata pieņēmumi'!$D$14*'Pamata pieņēmumi'!$D$17*'Ienākumu pieņēmumi'!$D$10*(1+'Pamata pieņēmumi'!$D$9)^('Naudas plūsma'!AE5-1))*'Ienākumu pieņēmumi'!$D$12),IF('Naudas plūsma'!AE5&gt;'Pamata pieņēmumi'!$D$23,('Naudas plūsma'!AE5-'Pamata pieņēmumi'!$D$23)*(('Pamata pieņēmumi'!$D$14*'Pamata pieņēmumi'!$D$17*'Ienākumu pieņēmumi'!$D$10*(1+'Pamata pieņēmumi'!$D$9)^('Naudas plūsma'!AE5-1))*'Ienākumu pieņēmumi'!$D$12),0))</f>
        <v>0</v>
      </c>
      <c r="AF7" s="63">
        <f>IF((AF5-1)&gt;'Pamata pieņēmumi'!$D$23,(('Pamata pieņēmumi'!$D$14*'Pamata pieņēmumi'!$D$17*'Ienākumu pieņēmumi'!$D$10*(1+'Pamata pieņēmumi'!$D$9)^('Naudas plūsma'!AF5-1))*'Ienākumu pieņēmumi'!$D$12),IF('Naudas plūsma'!AF5&gt;'Pamata pieņēmumi'!$D$23,('Naudas plūsma'!AF5-'Pamata pieņēmumi'!$D$23)*(('Pamata pieņēmumi'!$D$14*'Pamata pieņēmumi'!$D$17*'Ienākumu pieņēmumi'!$D$10*(1+'Pamata pieņēmumi'!$D$9)^('Naudas plūsma'!AF5-1))*'Ienākumu pieņēmumi'!$D$12),0))</f>
        <v>0</v>
      </c>
      <c r="AG7" s="63">
        <f>IF((AG5-1)&gt;'Pamata pieņēmumi'!$D$23,(('Pamata pieņēmumi'!$D$14*'Pamata pieņēmumi'!$D$17*'Ienākumu pieņēmumi'!$D$10*(1+'Pamata pieņēmumi'!$D$9)^('Naudas plūsma'!AG5-1))*'Ienākumu pieņēmumi'!$D$12),IF('Naudas plūsma'!AG5&gt;'Pamata pieņēmumi'!$D$23,('Naudas plūsma'!AG5-'Pamata pieņēmumi'!$D$23)*(('Pamata pieņēmumi'!$D$14*'Pamata pieņēmumi'!$D$17*'Ienākumu pieņēmumi'!$D$10*(1+'Pamata pieņēmumi'!$D$9)^('Naudas plūsma'!AG5-1))*'Ienākumu pieņēmumi'!$D$12),0))</f>
        <v>0</v>
      </c>
      <c r="AH7" s="63">
        <f>IF((AH5-1)&gt;'Pamata pieņēmumi'!$D$23,(('Pamata pieņēmumi'!$D$14*'Pamata pieņēmumi'!$D$17*'Ienākumu pieņēmumi'!$D$10*(1+'Pamata pieņēmumi'!$D$9)^('Naudas plūsma'!AH5-1))*'Ienākumu pieņēmumi'!$D$12),IF('Naudas plūsma'!AH5&gt;'Pamata pieņēmumi'!$D$23,('Naudas plūsma'!AH5-'Pamata pieņēmumi'!$D$23)*(('Pamata pieņēmumi'!$D$14*'Pamata pieņēmumi'!$D$17*'Ienākumu pieņēmumi'!$D$10*(1+'Pamata pieņēmumi'!$D$9)^('Naudas plūsma'!AH5-1))*'Ienākumu pieņēmumi'!$D$12),0))</f>
        <v>0</v>
      </c>
      <c r="AI7" s="63">
        <f>IF((AI5-1)&gt;'Pamata pieņēmumi'!$D$23,(('Pamata pieņēmumi'!$D$14*'Pamata pieņēmumi'!$D$17*'Ienākumu pieņēmumi'!$D$10*(1+'Pamata pieņēmumi'!$D$9)^('Naudas plūsma'!AI5-1))*'Ienākumu pieņēmumi'!$D$12),IF('Naudas plūsma'!AI5&gt;'Pamata pieņēmumi'!$D$23,('Naudas plūsma'!AI5-'Pamata pieņēmumi'!$D$23)*(('Pamata pieņēmumi'!$D$14*'Pamata pieņēmumi'!$D$17*'Ienākumu pieņēmumi'!$D$10*(1+'Pamata pieņēmumi'!$D$9)^('Naudas plūsma'!AI5-1))*'Ienākumu pieņēmumi'!$D$12),0))</f>
        <v>0</v>
      </c>
      <c r="AJ7" s="63">
        <f>IF((AJ5-1)&gt;'Pamata pieņēmumi'!$D$23,(('Pamata pieņēmumi'!$D$14*'Pamata pieņēmumi'!$D$17*'Ienākumu pieņēmumi'!$D$10*(1+'Pamata pieņēmumi'!$D$9)^('Naudas plūsma'!AJ5-1))*'Ienākumu pieņēmumi'!$D$12),IF('Naudas plūsma'!AJ5&gt;'Pamata pieņēmumi'!$D$23,('Naudas plūsma'!AJ5-'Pamata pieņēmumi'!$D$23)*(('Pamata pieņēmumi'!$D$14*'Pamata pieņēmumi'!$D$17*'Ienākumu pieņēmumi'!$D$10*(1+'Pamata pieņēmumi'!$D$9)^('Naudas plūsma'!AJ5-1))*'Ienākumu pieņēmumi'!$D$12),0))</f>
        <v>0</v>
      </c>
      <c r="AK7" s="63">
        <f>IF((AK5-1)&gt;'Pamata pieņēmumi'!$D$23,(('Pamata pieņēmumi'!$D$14*'Pamata pieņēmumi'!$D$17*'Ienākumu pieņēmumi'!$D$10*(1+'Pamata pieņēmumi'!$D$9)^('Naudas plūsma'!AK5-1))*'Ienākumu pieņēmumi'!$D$12),IF('Naudas plūsma'!AK5&gt;'Pamata pieņēmumi'!$D$23,('Naudas plūsma'!AK5-'Pamata pieņēmumi'!$D$23)*(('Pamata pieņēmumi'!$D$14*'Pamata pieņēmumi'!$D$17*'Ienākumu pieņēmumi'!$D$10*(1+'Pamata pieņēmumi'!$D$9)^('Naudas plūsma'!AK5-1))*'Ienākumu pieņēmumi'!$D$12),0))</f>
        <v>0</v>
      </c>
      <c r="AL7" s="63">
        <f>IF((AL5-1)&gt;'Pamata pieņēmumi'!$D$23,(('Pamata pieņēmumi'!$D$14*'Pamata pieņēmumi'!$D$17*'Ienākumu pieņēmumi'!$D$10*(1+'Pamata pieņēmumi'!$D$9)^('Naudas plūsma'!AL5-1))*'Ienākumu pieņēmumi'!$D$12),IF('Naudas plūsma'!AL5&gt;'Pamata pieņēmumi'!$D$23,('Naudas plūsma'!AL5-'Pamata pieņēmumi'!$D$23)*(('Pamata pieņēmumi'!$D$14*'Pamata pieņēmumi'!$D$17*'Ienākumu pieņēmumi'!$D$10*(1+'Pamata pieņēmumi'!$D$9)^('Naudas plūsma'!AL5-1))*'Ienākumu pieņēmumi'!$D$12),0))</f>
        <v>0</v>
      </c>
      <c r="AM7" s="63">
        <f>IF((AM5-1)&gt;'Pamata pieņēmumi'!$D$23,(('Pamata pieņēmumi'!$D$14*'Pamata pieņēmumi'!$D$17*'Ienākumu pieņēmumi'!$D$10*(1+'Pamata pieņēmumi'!$D$9)^('Naudas plūsma'!AM5-1))*'Ienākumu pieņēmumi'!$D$12),IF('Naudas plūsma'!AM5&gt;'Pamata pieņēmumi'!$D$23,('Naudas plūsma'!AM5-'Pamata pieņēmumi'!$D$23)*(('Pamata pieņēmumi'!$D$14*'Pamata pieņēmumi'!$D$17*'Ienākumu pieņēmumi'!$D$10*(1+'Pamata pieņēmumi'!$D$9)^('Naudas plūsma'!AM5-1))*'Ienākumu pieņēmumi'!$D$12),0))</f>
        <v>0</v>
      </c>
      <c r="AN7" s="63">
        <f>IF((AN5-1)&gt;'Pamata pieņēmumi'!$D$23,(('Pamata pieņēmumi'!$D$14*'Pamata pieņēmumi'!$D$17*'Ienākumu pieņēmumi'!$D$10*(1+'Pamata pieņēmumi'!$D$9)^('Naudas plūsma'!AN5-1))*'Ienākumu pieņēmumi'!$D$12),IF('Naudas plūsma'!AN5&gt;'Pamata pieņēmumi'!$D$23,('Naudas plūsma'!AN5-'Pamata pieņēmumi'!$D$23)*(('Pamata pieņēmumi'!$D$14*'Pamata pieņēmumi'!$D$17*'Ienākumu pieņēmumi'!$D$10*(1+'Pamata pieņēmumi'!$D$9)^('Naudas plūsma'!AN5-1))*'Ienākumu pieņēmumi'!$D$12),0))</f>
        <v>0</v>
      </c>
      <c r="AO7" s="63">
        <f>IF((AO5-1)&gt;'Pamata pieņēmumi'!$D$23,(('Pamata pieņēmumi'!$D$14*'Pamata pieņēmumi'!$D$17*'Ienākumu pieņēmumi'!$D$10*(1+'Pamata pieņēmumi'!$D$9)^('Naudas plūsma'!AO5-1))*'Ienākumu pieņēmumi'!$D$12),IF('Naudas plūsma'!AO5&gt;'Pamata pieņēmumi'!$D$23,('Naudas plūsma'!AO5-'Pamata pieņēmumi'!$D$23)*(('Pamata pieņēmumi'!$D$14*'Pamata pieņēmumi'!$D$17*'Ienākumu pieņēmumi'!$D$10*(1+'Pamata pieņēmumi'!$D$9)^('Naudas plūsma'!AO5-1))*'Ienākumu pieņēmumi'!$D$12),0))</f>
        <v>0</v>
      </c>
      <c r="AP7" s="63">
        <f>IF((AP5-1)&gt;'Pamata pieņēmumi'!$D$23,(('Pamata pieņēmumi'!$D$14*'Pamata pieņēmumi'!$D$17*'Ienākumu pieņēmumi'!$D$10*(1+'Pamata pieņēmumi'!$D$9)^('Naudas plūsma'!AP5-1))*'Ienākumu pieņēmumi'!$D$12),IF('Naudas plūsma'!AP5&gt;'Pamata pieņēmumi'!$D$23,('Naudas plūsma'!AP5-'Pamata pieņēmumi'!$D$23)*(('Pamata pieņēmumi'!$D$14*'Pamata pieņēmumi'!$D$17*'Ienākumu pieņēmumi'!$D$10*(1+'Pamata pieņēmumi'!$D$9)^('Naudas plūsma'!AP5-1))*'Ienākumu pieņēmumi'!$D$12),0))</f>
        <v>0</v>
      </c>
      <c r="AQ7" s="63">
        <f>IF((AQ5-1)&gt;'Pamata pieņēmumi'!$D$23,(('Pamata pieņēmumi'!$D$14*'Pamata pieņēmumi'!$D$17*'Ienākumu pieņēmumi'!$D$10*(1+'Pamata pieņēmumi'!$D$9)^('Naudas plūsma'!AQ5-1))*'Ienākumu pieņēmumi'!$D$12),IF('Naudas plūsma'!AQ5&gt;'Pamata pieņēmumi'!$D$23,('Naudas plūsma'!AQ5-'Pamata pieņēmumi'!$D$23)*(('Pamata pieņēmumi'!$D$14*'Pamata pieņēmumi'!$D$17*'Ienākumu pieņēmumi'!$D$10*(1+'Pamata pieņēmumi'!$D$9)^('Naudas plūsma'!AQ5-1))*'Ienākumu pieņēmumi'!$D$12),0))</f>
        <v>0</v>
      </c>
      <c r="AR7" s="63">
        <f>IF((AR5-1)&gt;'Pamata pieņēmumi'!$D$23,(('Pamata pieņēmumi'!$D$14*'Pamata pieņēmumi'!$D$17*'Ienākumu pieņēmumi'!$D$10*(1+'Pamata pieņēmumi'!$D$9)^('Naudas plūsma'!AR5-1))*'Ienākumu pieņēmumi'!$D$12),IF('Naudas plūsma'!AR5&gt;'Pamata pieņēmumi'!$D$23,('Naudas plūsma'!AR5-'Pamata pieņēmumi'!$D$23)*(('Pamata pieņēmumi'!$D$14*'Pamata pieņēmumi'!$D$17*'Ienākumu pieņēmumi'!$D$10*(1+'Pamata pieņēmumi'!$D$9)^('Naudas plūsma'!AR5-1))*'Ienākumu pieņēmumi'!$D$12),0))</f>
        <v>0</v>
      </c>
      <c r="AS7" s="63">
        <f>IF((AS5-1)&gt;'Pamata pieņēmumi'!$D$23,(('Pamata pieņēmumi'!$D$14*'Pamata pieņēmumi'!$D$17*'Ienākumu pieņēmumi'!$D$10*(1+'Pamata pieņēmumi'!$D$9)^('Naudas plūsma'!AS5-1))*'Ienākumu pieņēmumi'!$D$12),IF('Naudas plūsma'!AS5&gt;'Pamata pieņēmumi'!$D$23,('Naudas plūsma'!AS5-'Pamata pieņēmumi'!$D$23)*(('Pamata pieņēmumi'!$D$14*'Pamata pieņēmumi'!$D$17*'Ienākumu pieņēmumi'!$D$10*(1+'Pamata pieņēmumi'!$D$9)^('Naudas plūsma'!AS5-1))*'Ienākumu pieņēmumi'!$D$12),0))</f>
        <v>0</v>
      </c>
      <c r="AT7" s="63">
        <f>IF((AT5-1)&gt;'Pamata pieņēmumi'!$D$23,(('Pamata pieņēmumi'!$D$14*'Pamata pieņēmumi'!$D$17*'Ienākumu pieņēmumi'!$D$10*(1+'Pamata pieņēmumi'!$D$9)^('Naudas plūsma'!AT5-1))*'Ienākumu pieņēmumi'!$D$12),IF('Naudas plūsma'!AT5&gt;'Pamata pieņēmumi'!$D$23,('Naudas plūsma'!AT5-'Pamata pieņēmumi'!$D$23)*(('Pamata pieņēmumi'!$D$14*'Pamata pieņēmumi'!$D$17*'Ienākumu pieņēmumi'!$D$10*(1+'Pamata pieņēmumi'!$D$9)^('Naudas plūsma'!AT5-1))*'Ienākumu pieņēmumi'!$D$12),0))</f>
        <v>0</v>
      </c>
      <c r="AU7" s="63">
        <f>IF((AU5-1)&gt;'Pamata pieņēmumi'!$D$23,(('Pamata pieņēmumi'!$D$14*'Pamata pieņēmumi'!$D$17*'Ienākumu pieņēmumi'!$D$10*(1+'Pamata pieņēmumi'!$D$9)^('Naudas plūsma'!AU5-1))*'Ienākumu pieņēmumi'!$D$12),IF('Naudas plūsma'!AU5&gt;'Pamata pieņēmumi'!$D$23,('Naudas plūsma'!AU5-'Pamata pieņēmumi'!$D$23)*(('Pamata pieņēmumi'!$D$14*'Pamata pieņēmumi'!$D$17*'Ienākumu pieņēmumi'!$D$10*(1+'Pamata pieņēmumi'!$D$9)^('Naudas plūsma'!AU5-1))*'Ienākumu pieņēmumi'!$D$12),0))</f>
        <v>0</v>
      </c>
      <c r="AV7" s="63">
        <f>IF((AV5-1)&gt;'Pamata pieņēmumi'!$D$23,(('Pamata pieņēmumi'!$D$14*'Pamata pieņēmumi'!$D$17*'Ienākumu pieņēmumi'!$D$10*(1+'Pamata pieņēmumi'!$D$9)^('Naudas plūsma'!AV5-1))*'Ienākumu pieņēmumi'!$D$12),IF('Naudas plūsma'!AV5&gt;'Pamata pieņēmumi'!$D$23,('Naudas plūsma'!AV5-'Pamata pieņēmumi'!$D$23)*(('Pamata pieņēmumi'!$D$14*'Pamata pieņēmumi'!$D$17*'Ienākumu pieņēmumi'!$D$10*(1+'Pamata pieņēmumi'!$D$9)^('Naudas plūsma'!AV5-1))*'Ienākumu pieņēmumi'!$D$12),0))</f>
        <v>0</v>
      </c>
      <c r="AW7" s="63">
        <f>IF((AW5-1)&gt;'Pamata pieņēmumi'!$D$23,(('Pamata pieņēmumi'!$D$14*'Pamata pieņēmumi'!$D$17*'Ienākumu pieņēmumi'!$D$10*(1+'Pamata pieņēmumi'!$D$9)^('Naudas plūsma'!AW5-1))*'Ienākumu pieņēmumi'!$D$12),IF('Naudas plūsma'!AW5&gt;'Pamata pieņēmumi'!$D$23,('Naudas plūsma'!AW5-'Pamata pieņēmumi'!$D$23)*(('Pamata pieņēmumi'!$D$14*'Pamata pieņēmumi'!$D$17*'Ienākumu pieņēmumi'!$D$10*(1+'Pamata pieņēmumi'!$D$9)^('Naudas plūsma'!AW5-1))*'Ienākumu pieņēmumi'!$D$12),0))</f>
        <v>0</v>
      </c>
      <c r="AX7" s="63">
        <f>IF((AX5-1)&gt;'Pamata pieņēmumi'!$D$23,(('Pamata pieņēmumi'!$D$14*'Pamata pieņēmumi'!$D$17*'Ienākumu pieņēmumi'!$D$10*(1+'Pamata pieņēmumi'!$D$9)^('Naudas plūsma'!AX5-1))*'Ienākumu pieņēmumi'!$D$12),IF('Naudas plūsma'!AX5&gt;'Pamata pieņēmumi'!$D$23,('Naudas plūsma'!AX5-'Pamata pieņēmumi'!$D$23)*(('Pamata pieņēmumi'!$D$14*'Pamata pieņēmumi'!$D$17*'Ienākumu pieņēmumi'!$D$10*(1+'Pamata pieņēmumi'!$D$9)^('Naudas plūsma'!AX5-1))*'Ienākumu pieņēmumi'!$D$12),0))</f>
        <v>0</v>
      </c>
      <c r="AY7" s="63">
        <f>IF((AY5-1)&gt;'Pamata pieņēmumi'!$D$23,(('Pamata pieņēmumi'!$D$14*'Pamata pieņēmumi'!$D$17*'Ienākumu pieņēmumi'!$D$10*(1+'Pamata pieņēmumi'!$D$9)^('Naudas plūsma'!AY5-1))*'Ienākumu pieņēmumi'!$D$12),IF('Naudas plūsma'!AY5&gt;'Pamata pieņēmumi'!$D$23,('Naudas plūsma'!AY5-'Pamata pieņēmumi'!$D$23)*(('Pamata pieņēmumi'!$D$14*'Pamata pieņēmumi'!$D$17*'Ienākumu pieņēmumi'!$D$10*(1+'Pamata pieņēmumi'!$D$9)^('Naudas plūsma'!AY5-1))*'Ienākumu pieņēmumi'!$D$12),0))</f>
        <v>0</v>
      </c>
      <c r="AZ7" s="63">
        <f>IF((AZ5-1)&gt;'Pamata pieņēmumi'!$D$23,(('Pamata pieņēmumi'!$D$14*'Pamata pieņēmumi'!$D$17*'Ienākumu pieņēmumi'!$D$10*(1+'Pamata pieņēmumi'!$D$9)^('Naudas plūsma'!AZ5-1))*'Ienākumu pieņēmumi'!$D$12),IF('Naudas plūsma'!AZ5&gt;'Pamata pieņēmumi'!$D$23,('Naudas plūsma'!AZ5-'Pamata pieņēmumi'!$D$23)*(('Pamata pieņēmumi'!$D$14*'Pamata pieņēmumi'!$D$17*'Ienākumu pieņēmumi'!$D$10*(1+'Pamata pieņēmumi'!$D$9)^('Naudas plūsma'!AZ5-1))*'Ienākumu pieņēmumi'!$D$12),0))</f>
        <v>0</v>
      </c>
      <c r="BA7" s="23"/>
    </row>
    <row r="8" spans="1:212" s="22" customFormat="1" ht="15.45" customHeight="1" x14ac:dyDescent="0.25">
      <c r="B8" s="167" t="s">
        <v>36</v>
      </c>
      <c r="C8" s="62">
        <f t="shared" ref="C8:AZ8" si="1">SUM(C9:C11)</f>
        <v>0</v>
      </c>
      <c r="D8" s="62" t="e">
        <f t="shared" si="1"/>
        <v>#VALUE!</v>
      </c>
      <c r="E8" s="62" t="e">
        <f t="shared" si="1"/>
        <v>#VALUE!</v>
      </c>
      <c r="F8" s="62" t="e">
        <f t="shared" si="1"/>
        <v>#VALUE!</v>
      </c>
      <c r="G8" s="62" t="e">
        <f t="shared" si="1"/>
        <v>#VALUE!</v>
      </c>
      <c r="H8" s="62" t="e">
        <f t="shared" si="1"/>
        <v>#VALUE!</v>
      </c>
      <c r="I8" s="62" t="e">
        <f t="shared" si="1"/>
        <v>#VALUE!</v>
      </c>
      <c r="J8" s="62" t="e">
        <f t="shared" si="1"/>
        <v>#VALUE!</v>
      </c>
      <c r="K8" s="62" t="e">
        <f t="shared" si="1"/>
        <v>#VALUE!</v>
      </c>
      <c r="L8" s="62" t="e">
        <f t="shared" si="1"/>
        <v>#VALUE!</v>
      </c>
      <c r="M8" s="62" t="e">
        <f t="shared" si="1"/>
        <v>#VALUE!</v>
      </c>
      <c r="N8" s="62" t="e">
        <f t="shared" si="1"/>
        <v>#VALUE!</v>
      </c>
      <c r="O8" s="62" t="e">
        <f t="shared" si="1"/>
        <v>#VALUE!</v>
      </c>
      <c r="P8" s="62" t="e">
        <f t="shared" si="1"/>
        <v>#VALUE!</v>
      </c>
      <c r="Q8" s="62" t="e">
        <f t="shared" si="1"/>
        <v>#VALUE!</v>
      </c>
      <c r="R8" s="62" t="e">
        <f t="shared" si="1"/>
        <v>#VALUE!</v>
      </c>
      <c r="S8" s="62" t="e">
        <f t="shared" si="1"/>
        <v>#VALUE!</v>
      </c>
      <c r="T8" s="62" t="e">
        <f t="shared" si="1"/>
        <v>#VALUE!</v>
      </c>
      <c r="U8" s="62" t="e">
        <f t="shared" si="1"/>
        <v>#VALUE!</v>
      </c>
      <c r="V8" s="62" t="e">
        <f t="shared" si="1"/>
        <v>#VALUE!</v>
      </c>
      <c r="W8" s="62" t="e">
        <f t="shared" si="1"/>
        <v>#VALUE!</v>
      </c>
      <c r="X8" s="62" t="e">
        <f t="shared" si="1"/>
        <v>#VALUE!</v>
      </c>
      <c r="Y8" s="62" t="e">
        <f t="shared" si="1"/>
        <v>#VALUE!</v>
      </c>
      <c r="Z8" s="62" t="e">
        <f t="shared" si="1"/>
        <v>#VALUE!</v>
      </c>
      <c r="AA8" s="62" t="e">
        <f t="shared" si="1"/>
        <v>#VALUE!</v>
      </c>
      <c r="AB8" s="62" t="e">
        <f t="shared" si="1"/>
        <v>#VALUE!</v>
      </c>
      <c r="AC8" s="62" t="e">
        <f t="shared" si="1"/>
        <v>#VALUE!</v>
      </c>
      <c r="AD8" s="62" t="e">
        <f t="shared" si="1"/>
        <v>#VALUE!</v>
      </c>
      <c r="AE8" s="62" t="e">
        <f t="shared" si="1"/>
        <v>#VALUE!</v>
      </c>
      <c r="AF8" s="62" t="e">
        <f t="shared" si="1"/>
        <v>#VALUE!</v>
      </c>
      <c r="AG8" s="62" t="e">
        <f t="shared" si="1"/>
        <v>#VALUE!</v>
      </c>
      <c r="AH8" s="62" t="e">
        <f t="shared" si="1"/>
        <v>#VALUE!</v>
      </c>
      <c r="AI8" s="62" t="e">
        <f t="shared" si="1"/>
        <v>#VALUE!</v>
      </c>
      <c r="AJ8" s="62" t="e">
        <f t="shared" si="1"/>
        <v>#VALUE!</v>
      </c>
      <c r="AK8" s="62" t="e">
        <f t="shared" si="1"/>
        <v>#VALUE!</v>
      </c>
      <c r="AL8" s="62" t="e">
        <f t="shared" si="1"/>
        <v>#VALUE!</v>
      </c>
      <c r="AM8" s="62" t="e">
        <f t="shared" si="1"/>
        <v>#VALUE!</v>
      </c>
      <c r="AN8" s="62" t="e">
        <f t="shared" si="1"/>
        <v>#VALUE!</v>
      </c>
      <c r="AO8" s="62" t="e">
        <f t="shared" si="1"/>
        <v>#VALUE!</v>
      </c>
      <c r="AP8" s="62">
        <f t="shared" si="1"/>
        <v>0</v>
      </c>
      <c r="AQ8" s="62">
        <f t="shared" si="1"/>
        <v>0</v>
      </c>
      <c r="AR8" s="62">
        <f t="shared" si="1"/>
        <v>0</v>
      </c>
      <c r="AS8" s="62">
        <f t="shared" si="1"/>
        <v>0</v>
      </c>
      <c r="AT8" s="62">
        <f t="shared" si="1"/>
        <v>0</v>
      </c>
      <c r="AU8" s="62">
        <f t="shared" si="1"/>
        <v>0</v>
      </c>
      <c r="AV8" s="62">
        <f t="shared" si="1"/>
        <v>0</v>
      </c>
      <c r="AW8" s="62">
        <f t="shared" si="1"/>
        <v>0</v>
      </c>
      <c r="AX8" s="62">
        <f t="shared" si="1"/>
        <v>0</v>
      </c>
      <c r="AY8" s="62">
        <f t="shared" si="1"/>
        <v>0</v>
      </c>
      <c r="AZ8" s="62">
        <f t="shared" si="1"/>
        <v>0</v>
      </c>
    </row>
    <row r="9" spans="1:212" s="22" customFormat="1" ht="15.45" customHeight="1" x14ac:dyDescent="0.25">
      <c r="B9" s="53" t="s">
        <v>31</v>
      </c>
      <c r="C9" s="63">
        <f>-('Izmaksu pieņēmumi'!$D$38*'Naudas plūsma'!C6)</f>
        <v>0</v>
      </c>
      <c r="D9" s="63">
        <f>-('Izmaksu pieņēmumi'!$D$38*'Naudas plūsma'!D6)</f>
        <v>0</v>
      </c>
      <c r="E9" s="63">
        <f>-('Izmaksu pieņēmumi'!$D$38*'Naudas plūsma'!E6)</f>
        <v>0</v>
      </c>
      <c r="F9" s="63">
        <f>-('Izmaksu pieņēmumi'!$D$38*'Naudas plūsma'!F6)</f>
        <v>0</v>
      </c>
      <c r="G9" s="63">
        <f>-('Izmaksu pieņēmumi'!$D$38*'Naudas plūsma'!G6)</f>
        <v>0</v>
      </c>
      <c r="H9" s="63">
        <f>-('Izmaksu pieņēmumi'!$D$38*'Naudas plūsma'!H6)</f>
        <v>0</v>
      </c>
      <c r="I9" s="63">
        <f>-('Izmaksu pieņēmumi'!$D$38*'Naudas plūsma'!I6)</f>
        <v>0</v>
      </c>
      <c r="J9" s="63">
        <f>-('Izmaksu pieņēmumi'!$D$38*'Naudas plūsma'!J6)</f>
        <v>0</v>
      </c>
      <c r="K9" s="63">
        <f>-('Izmaksu pieņēmumi'!$D$38*'Naudas plūsma'!K6)</f>
        <v>0</v>
      </c>
      <c r="L9" s="63">
        <f>-('Izmaksu pieņēmumi'!$D$38*'Naudas plūsma'!L6)</f>
        <v>0</v>
      </c>
      <c r="M9" s="63">
        <f>-('Izmaksu pieņēmumi'!$D$38*'Naudas plūsma'!M6)</f>
        <v>0</v>
      </c>
      <c r="N9" s="63">
        <f>-('Izmaksu pieņēmumi'!$D$38*'Naudas plūsma'!N6)</f>
        <v>0</v>
      </c>
      <c r="O9" s="63">
        <f>-('Izmaksu pieņēmumi'!$D$38*'Naudas plūsma'!O6)</f>
        <v>0</v>
      </c>
      <c r="P9" s="63">
        <f>-('Izmaksu pieņēmumi'!$D$38*'Naudas plūsma'!P6)</f>
        <v>0</v>
      </c>
      <c r="Q9" s="63">
        <f>-('Izmaksu pieņēmumi'!$D$38*'Naudas plūsma'!Q6)</f>
        <v>0</v>
      </c>
      <c r="R9" s="63">
        <f>-('Izmaksu pieņēmumi'!$D$38*'Naudas plūsma'!R6)</f>
        <v>0</v>
      </c>
      <c r="S9" s="63">
        <f>-('Izmaksu pieņēmumi'!$D$38*'Naudas plūsma'!S6)</f>
        <v>0</v>
      </c>
      <c r="T9" s="63">
        <f>-('Izmaksu pieņēmumi'!$D$38*'Naudas plūsma'!T6)</f>
        <v>0</v>
      </c>
      <c r="U9" s="63">
        <f>-('Izmaksu pieņēmumi'!$D$38*'Naudas plūsma'!U6)</f>
        <v>0</v>
      </c>
      <c r="V9" s="63">
        <f>-('Izmaksu pieņēmumi'!$D$38*'Naudas plūsma'!V6)</f>
        <v>0</v>
      </c>
      <c r="W9" s="63">
        <f>-('Izmaksu pieņēmumi'!$D$38*'Naudas plūsma'!W6)</f>
        <v>0</v>
      </c>
      <c r="X9" s="63">
        <f>-('Izmaksu pieņēmumi'!$D$38*'Naudas plūsma'!X6)</f>
        <v>0</v>
      </c>
      <c r="Y9" s="63">
        <f>-('Izmaksu pieņēmumi'!$D$38*'Naudas plūsma'!Y6)</f>
        <v>0</v>
      </c>
      <c r="Z9" s="63">
        <f>-('Izmaksu pieņēmumi'!$D$38*'Naudas plūsma'!Z6)</f>
        <v>0</v>
      </c>
      <c r="AA9" s="63">
        <f>-('Izmaksu pieņēmumi'!$D$38*'Naudas plūsma'!AA6)</f>
        <v>0</v>
      </c>
      <c r="AB9" s="63">
        <f>-('Izmaksu pieņēmumi'!$D$38*'Naudas plūsma'!AB6)</f>
        <v>0</v>
      </c>
      <c r="AC9" s="63">
        <f>-('Izmaksu pieņēmumi'!$D$38*'Naudas plūsma'!AC6)</f>
        <v>0</v>
      </c>
      <c r="AD9" s="63">
        <f>-('Izmaksu pieņēmumi'!$D$38*'Naudas plūsma'!AD6)</f>
        <v>0</v>
      </c>
      <c r="AE9" s="63">
        <f>-('Izmaksu pieņēmumi'!$D$38*'Naudas plūsma'!AE6)</f>
        <v>0</v>
      </c>
      <c r="AF9" s="63">
        <f>-('Izmaksu pieņēmumi'!$D$38*'Naudas plūsma'!AF6)</f>
        <v>0</v>
      </c>
      <c r="AG9" s="63">
        <f>-('Izmaksu pieņēmumi'!$D$38*'Naudas plūsma'!AG6)</f>
        <v>0</v>
      </c>
      <c r="AH9" s="63">
        <f>-('Izmaksu pieņēmumi'!$D$38*'Naudas plūsma'!AH6)</f>
        <v>0</v>
      </c>
      <c r="AI9" s="63">
        <f>-('Izmaksu pieņēmumi'!$D$38*'Naudas plūsma'!AI6)</f>
        <v>0</v>
      </c>
      <c r="AJ9" s="63">
        <f>-('Izmaksu pieņēmumi'!$D$38*'Naudas plūsma'!AJ6)</f>
        <v>0</v>
      </c>
      <c r="AK9" s="63">
        <f>-('Izmaksu pieņēmumi'!$D$38*'Naudas plūsma'!AK6)</f>
        <v>0</v>
      </c>
      <c r="AL9" s="63">
        <f>-('Izmaksu pieņēmumi'!$D$38*'Naudas plūsma'!AL6)</f>
        <v>0</v>
      </c>
      <c r="AM9" s="63">
        <f>-('Izmaksu pieņēmumi'!$D$38*'Naudas plūsma'!AM6)</f>
        <v>0</v>
      </c>
      <c r="AN9" s="63">
        <f>-('Izmaksu pieņēmumi'!$D$38*'Naudas plūsma'!AN6)</f>
        <v>0</v>
      </c>
      <c r="AO9" s="63">
        <f>-('Izmaksu pieņēmumi'!$D$38*'Naudas plūsma'!AO6)</f>
        <v>0</v>
      </c>
      <c r="AP9" s="63">
        <f>-('Izmaksu pieņēmumi'!$D$38*'Naudas plūsma'!AP6)</f>
        <v>0</v>
      </c>
      <c r="AQ9" s="63">
        <f>-('Izmaksu pieņēmumi'!$D$38*'Naudas plūsma'!AQ6)</f>
        <v>0</v>
      </c>
      <c r="AR9" s="63">
        <f>-('Izmaksu pieņēmumi'!$D$38*'Naudas plūsma'!AR6)</f>
        <v>0</v>
      </c>
      <c r="AS9" s="63">
        <f>-('Izmaksu pieņēmumi'!$D$38*'Naudas plūsma'!AS6)</f>
        <v>0</v>
      </c>
      <c r="AT9" s="63">
        <f>-('Izmaksu pieņēmumi'!$D$38*'Naudas plūsma'!AT6)</f>
        <v>0</v>
      </c>
      <c r="AU9" s="63">
        <f>-('Izmaksu pieņēmumi'!$D$38*'Naudas plūsma'!AU6)</f>
        <v>0</v>
      </c>
      <c r="AV9" s="63">
        <f>-('Izmaksu pieņēmumi'!$D$38*'Naudas plūsma'!AV6)</f>
        <v>0</v>
      </c>
      <c r="AW9" s="63">
        <f>-('Izmaksu pieņēmumi'!$D$38*'Naudas plūsma'!AW6)</f>
        <v>0</v>
      </c>
      <c r="AX9" s="63">
        <f>-('Izmaksu pieņēmumi'!$D$38*'Naudas plūsma'!AX6)</f>
        <v>0</v>
      </c>
      <c r="AY9" s="63">
        <f>-('Izmaksu pieņēmumi'!$D$38*'Naudas plūsma'!AY6)</f>
        <v>0</v>
      </c>
      <c r="AZ9" s="63">
        <f>-('Izmaksu pieņēmumi'!$D$38*'Naudas plūsma'!AZ6)</f>
        <v>0</v>
      </c>
    </row>
    <row r="10" spans="1:212" s="22" customFormat="1" ht="15.45" customHeight="1" x14ac:dyDescent="0.25">
      <c r="B10" s="53" t="s">
        <v>83</v>
      </c>
      <c r="C10" s="63">
        <f>-('Izmaksu pieņēmumi'!$D$39*'Naudas plūsma'!C6)</f>
        <v>0</v>
      </c>
      <c r="D10" s="63">
        <f>-('Izmaksu pieņēmumi'!$D$39*'Naudas plūsma'!D6)</f>
        <v>0</v>
      </c>
      <c r="E10" s="63">
        <f>-('Izmaksu pieņēmumi'!$D$39*'Naudas plūsma'!E6)</f>
        <v>0</v>
      </c>
      <c r="F10" s="63">
        <f>-('Izmaksu pieņēmumi'!$D$39*'Naudas plūsma'!F6)</f>
        <v>0</v>
      </c>
      <c r="G10" s="63">
        <f>-('Izmaksu pieņēmumi'!$D$39*'Naudas plūsma'!G6)</f>
        <v>0</v>
      </c>
      <c r="H10" s="63">
        <f>-('Izmaksu pieņēmumi'!$D$39*'Naudas plūsma'!H6)</f>
        <v>0</v>
      </c>
      <c r="I10" s="63">
        <f>-('Izmaksu pieņēmumi'!$D$39*'Naudas plūsma'!I6)</f>
        <v>0</v>
      </c>
      <c r="J10" s="63">
        <f>-('Izmaksu pieņēmumi'!$D$39*'Naudas plūsma'!J6)</f>
        <v>0</v>
      </c>
      <c r="K10" s="63">
        <f>-('Izmaksu pieņēmumi'!$D$39*'Naudas plūsma'!K6)</f>
        <v>0</v>
      </c>
      <c r="L10" s="63">
        <f>-('Izmaksu pieņēmumi'!$D$39*'Naudas plūsma'!L6)</f>
        <v>0</v>
      </c>
      <c r="M10" s="63">
        <f>-('Izmaksu pieņēmumi'!$D$39*'Naudas plūsma'!M6)</f>
        <v>0</v>
      </c>
      <c r="N10" s="63">
        <f>-('Izmaksu pieņēmumi'!$D$39*'Naudas plūsma'!N6)</f>
        <v>0</v>
      </c>
      <c r="O10" s="63">
        <f>-('Izmaksu pieņēmumi'!$D$39*'Naudas plūsma'!O6)</f>
        <v>0</v>
      </c>
      <c r="P10" s="63">
        <f>-('Izmaksu pieņēmumi'!$D$39*'Naudas plūsma'!P6)</f>
        <v>0</v>
      </c>
      <c r="Q10" s="63">
        <f>-('Izmaksu pieņēmumi'!$D$39*'Naudas plūsma'!Q6)</f>
        <v>0</v>
      </c>
      <c r="R10" s="63">
        <f>-('Izmaksu pieņēmumi'!$D$39*'Naudas plūsma'!R6)</f>
        <v>0</v>
      </c>
      <c r="S10" s="63">
        <f>-('Izmaksu pieņēmumi'!$D$39*'Naudas plūsma'!S6)</f>
        <v>0</v>
      </c>
      <c r="T10" s="63">
        <f>-('Izmaksu pieņēmumi'!$D$39*'Naudas plūsma'!T6)</f>
        <v>0</v>
      </c>
      <c r="U10" s="63">
        <f>-('Izmaksu pieņēmumi'!$D$39*'Naudas plūsma'!U6)</f>
        <v>0</v>
      </c>
      <c r="V10" s="63">
        <f>-('Izmaksu pieņēmumi'!$D$39*'Naudas plūsma'!V6)</f>
        <v>0</v>
      </c>
      <c r="W10" s="63">
        <f>-('Izmaksu pieņēmumi'!$D$39*'Naudas plūsma'!W6)</f>
        <v>0</v>
      </c>
      <c r="X10" s="63">
        <f>-('Izmaksu pieņēmumi'!$D$39*'Naudas plūsma'!X6)</f>
        <v>0</v>
      </c>
      <c r="Y10" s="63">
        <f>-('Izmaksu pieņēmumi'!$D$39*'Naudas plūsma'!Y6)</f>
        <v>0</v>
      </c>
      <c r="Z10" s="63">
        <f>-('Izmaksu pieņēmumi'!$D$39*'Naudas plūsma'!Z6)</f>
        <v>0</v>
      </c>
      <c r="AA10" s="63">
        <f>-('Izmaksu pieņēmumi'!$D$39*'Naudas plūsma'!AA6)</f>
        <v>0</v>
      </c>
      <c r="AB10" s="63">
        <f>-('Izmaksu pieņēmumi'!$D$39*'Naudas plūsma'!AB6)</f>
        <v>0</v>
      </c>
      <c r="AC10" s="63">
        <f>-('Izmaksu pieņēmumi'!$D$39*'Naudas plūsma'!AC6)</f>
        <v>0</v>
      </c>
      <c r="AD10" s="63">
        <f>-('Izmaksu pieņēmumi'!$D$39*'Naudas plūsma'!AD6)</f>
        <v>0</v>
      </c>
      <c r="AE10" s="63">
        <f>-('Izmaksu pieņēmumi'!$D$39*'Naudas plūsma'!AE6)</f>
        <v>0</v>
      </c>
      <c r="AF10" s="63">
        <f>-('Izmaksu pieņēmumi'!$D$39*'Naudas plūsma'!AF6)</f>
        <v>0</v>
      </c>
      <c r="AG10" s="63">
        <f>-('Izmaksu pieņēmumi'!$D$39*'Naudas plūsma'!AG6)</f>
        <v>0</v>
      </c>
      <c r="AH10" s="63">
        <f>-('Izmaksu pieņēmumi'!$D$39*'Naudas plūsma'!AH6)</f>
        <v>0</v>
      </c>
      <c r="AI10" s="63">
        <f>-('Izmaksu pieņēmumi'!$D$39*'Naudas plūsma'!AI6)</f>
        <v>0</v>
      </c>
      <c r="AJ10" s="63">
        <f>-('Izmaksu pieņēmumi'!$D$39*'Naudas plūsma'!AJ6)</f>
        <v>0</v>
      </c>
      <c r="AK10" s="63">
        <f>-('Izmaksu pieņēmumi'!$D$39*'Naudas plūsma'!AK6)</f>
        <v>0</v>
      </c>
      <c r="AL10" s="63">
        <f>-('Izmaksu pieņēmumi'!$D$39*'Naudas plūsma'!AL6)</f>
        <v>0</v>
      </c>
      <c r="AM10" s="63">
        <f>-('Izmaksu pieņēmumi'!$D$39*'Naudas plūsma'!AM6)</f>
        <v>0</v>
      </c>
      <c r="AN10" s="63">
        <f>-('Izmaksu pieņēmumi'!$D$39*'Naudas plūsma'!AN6)</f>
        <v>0</v>
      </c>
      <c r="AO10" s="63">
        <f>-('Izmaksu pieņēmumi'!$D$39*'Naudas plūsma'!AO6)</f>
        <v>0</v>
      </c>
      <c r="AP10" s="63">
        <f>-('Izmaksu pieņēmumi'!$D$39*'Naudas plūsma'!AP6)</f>
        <v>0</v>
      </c>
      <c r="AQ10" s="63">
        <f>-('Izmaksu pieņēmumi'!$D$39*'Naudas plūsma'!AQ6)</f>
        <v>0</v>
      </c>
      <c r="AR10" s="63">
        <f>-('Izmaksu pieņēmumi'!$D$39*'Naudas plūsma'!AR6)</f>
        <v>0</v>
      </c>
      <c r="AS10" s="63">
        <f>-('Izmaksu pieņēmumi'!$D$39*'Naudas plūsma'!AS6)</f>
        <v>0</v>
      </c>
      <c r="AT10" s="63">
        <f>-('Izmaksu pieņēmumi'!$D$39*'Naudas plūsma'!AT6)</f>
        <v>0</v>
      </c>
      <c r="AU10" s="63">
        <f>-('Izmaksu pieņēmumi'!$D$39*'Naudas plūsma'!AU6)</f>
        <v>0</v>
      </c>
      <c r="AV10" s="63">
        <f>-('Izmaksu pieņēmumi'!$D$39*'Naudas plūsma'!AV6)</f>
        <v>0</v>
      </c>
      <c r="AW10" s="63">
        <f>-('Izmaksu pieņēmumi'!$D$39*'Naudas plūsma'!AW6)</f>
        <v>0</v>
      </c>
      <c r="AX10" s="63">
        <f>-('Izmaksu pieņēmumi'!$D$39*'Naudas plūsma'!AX6)</f>
        <v>0</v>
      </c>
      <c r="AY10" s="63">
        <f>-('Izmaksu pieņēmumi'!$D$39*'Naudas plūsma'!AY6)</f>
        <v>0</v>
      </c>
      <c r="AZ10" s="63">
        <f>-('Izmaksu pieņēmumi'!$D$39*'Naudas plūsma'!AZ6)</f>
        <v>0</v>
      </c>
    </row>
    <row r="11" spans="1:212" s="22" customFormat="1" ht="15.45" customHeight="1" x14ac:dyDescent="0.25">
      <c r="B11" s="53" t="s">
        <v>32</v>
      </c>
      <c r="C11" s="63"/>
      <c r="D11" s="63" t="e">
        <f>IF(Finansējums!J46&gt;0, "0", -('Izmaksu pieņēmumi'!$D$40*D6))</f>
        <v>#VALUE!</v>
      </c>
      <c r="E11" s="63" t="e">
        <f>IF(Finansējums!K46&gt;0, "0", -('Izmaksu pieņēmumi'!$D$40*E6))</f>
        <v>#VALUE!</v>
      </c>
      <c r="F11" s="63" t="e">
        <f>IF(Finansējums!L46&gt;0, "0", -('Izmaksu pieņēmumi'!$D$40*F6))</f>
        <v>#VALUE!</v>
      </c>
      <c r="G11" s="63" t="e">
        <f>IF(Finansējums!M46&gt;0, "0", -('Izmaksu pieņēmumi'!$D$40*G6))</f>
        <v>#VALUE!</v>
      </c>
      <c r="H11" s="63" t="e">
        <f>IF(Finansējums!N46&gt;0, "0", -('Izmaksu pieņēmumi'!$D$40*H6))</f>
        <v>#VALUE!</v>
      </c>
      <c r="I11" s="63" t="e">
        <f>IF(Finansējums!O46&gt;0, "0", -('Izmaksu pieņēmumi'!$D$40*I6))</f>
        <v>#VALUE!</v>
      </c>
      <c r="J11" s="63" t="e">
        <f>IF(Finansējums!P46&gt;0, "0", -('Izmaksu pieņēmumi'!$D$40*J6))</f>
        <v>#VALUE!</v>
      </c>
      <c r="K11" s="63" t="e">
        <f>IF(Finansējums!Q46&gt;0, "0", -('Izmaksu pieņēmumi'!$D$40*K6))</f>
        <v>#VALUE!</v>
      </c>
      <c r="L11" s="63" t="e">
        <f>IF(Finansējums!R46&gt;0, "0", -('Izmaksu pieņēmumi'!$D$40*L6))</f>
        <v>#VALUE!</v>
      </c>
      <c r="M11" s="63" t="e">
        <f>IF(Finansējums!S46&gt;0, "0", -('Izmaksu pieņēmumi'!$D$40*M6))</f>
        <v>#VALUE!</v>
      </c>
      <c r="N11" s="63" t="e">
        <f>IF(Finansējums!T46&gt;0, "0", -('Izmaksu pieņēmumi'!$D$40*N6))</f>
        <v>#VALUE!</v>
      </c>
      <c r="O11" s="63" t="e">
        <f>IF(Finansējums!U46&gt;0, "0", -('Izmaksu pieņēmumi'!$D$40*O6))</f>
        <v>#VALUE!</v>
      </c>
      <c r="P11" s="63" t="e">
        <f>IF(Finansējums!V46&gt;0, "0", -('Izmaksu pieņēmumi'!$D$40*P6))</f>
        <v>#VALUE!</v>
      </c>
      <c r="Q11" s="63" t="e">
        <f>IF(Finansējums!W46&gt;0, "0", -('Izmaksu pieņēmumi'!$D$40*Q6))</f>
        <v>#VALUE!</v>
      </c>
      <c r="R11" s="63" t="e">
        <f>IF(Finansējums!X46&gt;0, "0", -('Izmaksu pieņēmumi'!$D$40*R6))</f>
        <v>#VALUE!</v>
      </c>
      <c r="S11" s="63" t="e">
        <f>IF(Finansējums!Y46&gt;0, "0", -('Izmaksu pieņēmumi'!$D$40*S6))</f>
        <v>#VALUE!</v>
      </c>
      <c r="T11" s="63" t="e">
        <f>IF(Finansējums!Z46&gt;0, "0", -('Izmaksu pieņēmumi'!$D$40*T6))</f>
        <v>#VALUE!</v>
      </c>
      <c r="U11" s="63" t="e">
        <f>IF(Finansējums!AA46&gt;0, "0", -('Izmaksu pieņēmumi'!$D$40*U6))</f>
        <v>#VALUE!</v>
      </c>
      <c r="V11" s="63" t="e">
        <f>IF(Finansējums!AB46&gt;0, "0", -('Izmaksu pieņēmumi'!$D$40*V6))</f>
        <v>#VALUE!</v>
      </c>
      <c r="W11" s="63" t="e">
        <f>IF(Finansējums!AC46&gt;0, "0", -('Izmaksu pieņēmumi'!$D$40*W6))</f>
        <v>#VALUE!</v>
      </c>
      <c r="X11" s="63" t="e">
        <f>IF(Finansējums!AD46&gt;0, "0", -('Izmaksu pieņēmumi'!$D$40*X6))</f>
        <v>#VALUE!</v>
      </c>
      <c r="Y11" s="63" t="e">
        <f>IF(Finansējums!AE46&gt;0, "0", -('Izmaksu pieņēmumi'!$D$40*Y6))</f>
        <v>#VALUE!</v>
      </c>
      <c r="Z11" s="63" t="e">
        <f>IF(Finansējums!AF46&gt;0, "0", -('Izmaksu pieņēmumi'!$D$40*Z6))</f>
        <v>#VALUE!</v>
      </c>
      <c r="AA11" s="63" t="e">
        <f>IF(Finansējums!AG46&gt;0, "0", -('Izmaksu pieņēmumi'!$D$40*AA6))</f>
        <v>#VALUE!</v>
      </c>
      <c r="AB11" s="63" t="e">
        <f>IF(Finansējums!AH46&gt;0, "0", -('Izmaksu pieņēmumi'!$D$40*AB6))</f>
        <v>#VALUE!</v>
      </c>
      <c r="AC11" s="63" t="e">
        <f>IF(Finansējums!AI46&gt;0, "0", -('Izmaksu pieņēmumi'!$D$40*AC6))</f>
        <v>#VALUE!</v>
      </c>
      <c r="AD11" s="63" t="e">
        <f>IF(Finansējums!AJ46&gt;0, "0", -('Izmaksu pieņēmumi'!$D$40*AD6))</f>
        <v>#VALUE!</v>
      </c>
      <c r="AE11" s="63" t="e">
        <f>IF(Finansējums!AK46&gt;0, "0", -('Izmaksu pieņēmumi'!$D$40*AE6))</f>
        <v>#VALUE!</v>
      </c>
      <c r="AF11" s="63" t="e">
        <f>IF(Finansējums!AL46&gt;0, "0", -('Izmaksu pieņēmumi'!$D$40*AF6))</f>
        <v>#VALUE!</v>
      </c>
      <c r="AG11" s="63" t="e">
        <f>IF(Finansējums!AM46&gt;0, "0", -('Izmaksu pieņēmumi'!$D$40*AG6))</f>
        <v>#VALUE!</v>
      </c>
      <c r="AH11" s="63" t="e">
        <f>IF(Finansējums!AN46&gt;0, "0", -('Izmaksu pieņēmumi'!$D$40*AH6))</f>
        <v>#VALUE!</v>
      </c>
      <c r="AI11" s="63" t="e">
        <f>IF(Finansējums!AO46&gt;0, "0", -('Izmaksu pieņēmumi'!$D$40*AI6))</f>
        <v>#VALUE!</v>
      </c>
      <c r="AJ11" s="63" t="e">
        <f>IF(Finansējums!AP46&gt;0, "0", -('Izmaksu pieņēmumi'!$D$40*AJ6))</f>
        <v>#VALUE!</v>
      </c>
      <c r="AK11" s="63" t="e">
        <f>IF(Finansējums!AQ46&gt;0, "0", -('Izmaksu pieņēmumi'!$D$40*AK6))</f>
        <v>#VALUE!</v>
      </c>
      <c r="AL11" s="63" t="e">
        <f>IF(Finansējums!AR46&gt;0, "0", -('Izmaksu pieņēmumi'!$D$40*AL6))</f>
        <v>#VALUE!</v>
      </c>
      <c r="AM11" s="63" t="e">
        <f>IF(Finansējums!AS46&gt;0, "0", -('Izmaksu pieņēmumi'!$D$40*AM6))</f>
        <v>#VALUE!</v>
      </c>
      <c r="AN11" s="63" t="e">
        <f>IF(Finansējums!AT46&gt;0, "0", -('Izmaksu pieņēmumi'!$D$40*AN6))</f>
        <v>#VALUE!</v>
      </c>
      <c r="AO11" s="63" t="e">
        <f>IF(Finansējums!AU46&gt;0, "0", -('Izmaksu pieņēmumi'!$D$40*AO6))</f>
        <v>#VALUE!</v>
      </c>
      <c r="AP11" s="63">
        <f>IF(Finansējums!AV46&gt;0, "0", -('Izmaksu pieņēmumi'!$D$40*AP6))</f>
        <v>0</v>
      </c>
      <c r="AQ11" s="63">
        <f>IF(Finansējums!AW46&gt;0, "0", -('Izmaksu pieņēmumi'!$D$40*AQ6))</f>
        <v>0</v>
      </c>
      <c r="AR11" s="63">
        <f>IF(Finansējums!AX46&gt;0, "0", -('Izmaksu pieņēmumi'!$D$40*AR6))</f>
        <v>0</v>
      </c>
      <c r="AS11" s="63">
        <f>IF(Finansējums!AY46&gt;0, "0", -('Izmaksu pieņēmumi'!$D$40*AS6))</f>
        <v>0</v>
      </c>
      <c r="AT11" s="63">
        <f>IF(Finansējums!AZ46&gt;0, "0", -('Izmaksu pieņēmumi'!$D$40*AT6))</f>
        <v>0</v>
      </c>
      <c r="AU11" s="63">
        <f>IF(Finansējums!BA46&gt;0, "0", -('Izmaksu pieņēmumi'!$D$40*AU6))</f>
        <v>0</v>
      </c>
      <c r="AV11" s="63">
        <f>IF(Finansējums!BB46&gt;0, "0", -('Izmaksu pieņēmumi'!$D$40*AV6))</f>
        <v>0</v>
      </c>
      <c r="AW11" s="63">
        <f>IF(Finansējums!BC46&gt;0, "0", -('Izmaksu pieņēmumi'!$D$40*AW6))</f>
        <v>0</v>
      </c>
      <c r="AX11" s="63">
        <f>IF(Finansējums!BD46&gt;0, "0", -('Izmaksu pieņēmumi'!$D$40*AX6))</f>
        <v>0</v>
      </c>
      <c r="AY11" s="63">
        <f>IF(Finansējums!BE46&gt;0, "0", -('Izmaksu pieņēmumi'!$D$40*AY6))</f>
        <v>0</v>
      </c>
      <c r="AZ11" s="63">
        <f>IF(Finansējums!BF46&gt;0, "0", -('Izmaksu pieņēmumi'!$D$40*AZ6))</f>
        <v>0</v>
      </c>
    </row>
    <row r="12" spans="1:212" s="22" customFormat="1" ht="15.45" customHeight="1" x14ac:dyDescent="0.25">
      <c r="B12" s="167" t="s">
        <v>37</v>
      </c>
      <c r="C12" s="62" t="e">
        <f>SUM(C13:C14)</f>
        <v>#VALUE!</v>
      </c>
      <c r="D12" s="62" t="e">
        <f>SUM(D13:D14)</f>
        <v>#VALUE!</v>
      </c>
      <c r="E12" s="62" t="e">
        <f t="shared" ref="E12:AZ12" si="2">SUM(E13:E14)</f>
        <v>#VALUE!</v>
      </c>
      <c r="F12" s="62" t="e">
        <f t="shared" si="2"/>
        <v>#VALUE!</v>
      </c>
      <c r="G12" s="62" t="e">
        <f t="shared" si="2"/>
        <v>#VALUE!</v>
      </c>
      <c r="H12" s="62" t="e">
        <f t="shared" si="2"/>
        <v>#VALUE!</v>
      </c>
      <c r="I12" s="62" t="e">
        <f t="shared" si="2"/>
        <v>#VALUE!</v>
      </c>
      <c r="J12" s="62" t="e">
        <f t="shared" si="2"/>
        <v>#VALUE!</v>
      </c>
      <c r="K12" s="62" t="e">
        <f t="shared" si="2"/>
        <v>#VALUE!</v>
      </c>
      <c r="L12" s="62" t="e">
        <f t="shared" si="2"/>
        <v>#VALUE!</v>
      </c>
      <c r="M12" s="62" t="e">
        <f t="shared" si="2"/>
        <v>#VALUE!</v>
      </c>
      <c r="N12" s="62" t="e">
        <f t="shared" si="2"/>
        <v>#VALUE!</v>
      </c>
      <c r="O12" s="62" t="e">
        <f t="shared" si="2"/>
        <v>#VALUE!</v>
      </c>
      <c r="P12" s="62" t="e">
        <f t="shared" si="2"/>
        <v>#VALUE!</v>
      </c>
      <c r="Q12" s="62" t="e">
        <f t="shared" si="2"/>
        <v>#VALUE!</v>
      </c>
      <c r="R12" s="62" t="e">
        <f t="shared" si="2"/>
        <v>#VALUE!</v>
      </c>
      <c r="S12" s="62" t="e">
        <f t="shared" si="2"/>
        <v>#VALUE!</v>
      </c>
      <c r="T12" s="62" t="e">
        <f t="shared" si="2"/>
        <v>#VALUE!</v>
      </c>
      <c r="U12" s="62" t="e">
        <f t="shared" si="2"/>
        <v>#VALUE!</v>
      </c>
      <c r="V12" s="62" t="e">
        <f t="shared" si="2"/>
        <v>#VALUE!</v>
      </c>
      <c r="W12" s="62" t="e">
        <f t="shared" si="2"/>
        <v>#VALUE!</v>
      </c>
      <c r="X12" s="62" t="e">
        <f t="shared" si="2"/>
        <v>#VALUE!</v>
      </c>
      <c r="Y12" s="62" t="e">
        <f t="shared" si="2"/>
        <v>#VALUE!</v>
      </c>
      <c r="Z12" s="62" t="e">
        <f t="shared" si="2"/>
        <v>#VALUE!</v>
      </c>
      <c r="AA12" s="62" t="e">
        <f t="shared" si="2"/>
        <v>#VALUE!</v>
      </c>
      <c r="AB12" s="62" t="e">
        <f t="shared" si="2"/>
        <v>#VALUE!</v>
      </c>
      <c r="AC12" s="62" t="e">
        <f t="shared" si="2"/>
        <v>#VALUE!</v>
      </c>
      <c r="AD12" s="62" t="e">
        <f t="shared" si="2"/>
        <v>#VALUE!</v>
      </c>
      <c r="AE12" s="62" t="e">
        <f t="shared" si="2"/>
        <v>#VALUE!</v>
      </c>
      <c r="AF12" s="62" t="e">
        <f t="shared" si="2"/>
        <v>#VALUE!</v>
      </c>
      <c r="AG12" s="62" t="e">
        <f t="shared" si="2"/>
        <v>#VALUE!</v>
      </c>
      <c r="AH12" s="62" t="e">
        <f t="shared" si="2"/>
        <v>#VALUE!</v>
      </c>
      <c r="AI12" s="62" t="e">
        <f t="shared" si="2"/>
        <v>#VALUE!</v>
      </c>
      <c r="AJ12" s="62" t="e">
        <f t="shared" si="2"/>
        <v>#VALUE!</v>
      </c>
      <c r="AK12" s="62" t="e">
        <f t="shared" si="2"/>
        <v>#VALUE!</v>
      </c>
      <c r="AL12" s="62" t="e">
        <f t="shared" si="2"/>
        <v>#VALUE!</v>
      </c>
      <c r="AM12" s="62" t="e">
        <f t="shared" si="2"/>
        <v>#VALUE!</v>
      </c>
      <c r="AN12" s="62" t="e">
        <f t="shared" si="2"/>
        <v>#VALUE!</v>
      </c>
      <c r="AO12" s="62">
        <f t="shared" si="2"/>
        <v>0</v>
      </c>
      <c r="AP12" s="62">
        <f t="shared" si="2"/>
        <v>0</v>
      </c>
      <c r="AQ12" s="62">
        <f t="shared" si="2"/>
        <v>0</v>
      </c>
      <c r="AR12" s="62">
        <f t="shared" si="2"/>
        <v>0</v>
      </c>
      <c r="AS12" s="62">
        <f t="shared" si="2"/>
        <v>0</v>
      </c>
      <c r="AT12" s="62">
        <f t="shared" si="2"/>
        <v>0</v>
      </c>
      <c r="AU12" s="62">
        <f t="shared" si="2"/>
        <v>0</v>
      </c>
      <c r="AV12" s="62">
        <f t="shared" si="2"/>
        <v>0</v>
      </c>
      <c r="AW12" s="62">
        <f t="shared" si="2"/>
        <v>0</v>
      </c>
      <c r="AX12" s="62">
        <f t="shared" si="2"/>
        <v>0</v>
      </c>
      <c r="AY12" s="62">
        <f t="shared" si="2"/>
        <v>0</v>
      </c>
      <c r="AZ12" s="62">
        <f t="shared" si="2"/>
        <v>0</v>
      </c>
    </row>
    <row r="13" spans="1:212" s="22" customFormat="1" ht="15.45" customHeight="1" x14ac:dyDescent="0.25">
      <c r="B13" s="53" t="s">
        <v>140</v>
      </c>
      <c r="C13" s="63" t="e">
        <f>Finansējums!J47+Finansējums!J60+Finansējums!J73</f>
        <v>#VALUE!</v>
      </c>
      <c r="D13" s="63" t="e">
        <f>Finansējums!K47+Finansējums!K60+Finansējums!K73</f>
        <v>#VALUE!</v>
      </c>
      <c r="E13" s="63" t="e">
        <f>Finansējums!L47+Finansējums!L60+Finansējums!L73</f>
        <v>#VALUE!</v>
      </c>
      <c r="F13" s="63" t="e">
        <f>Finansējums!M47+Finansējums!M60+Finansējums!M73</f>
        <v>#VALUE!</v>
      </c>
      <c r="G13" s="63" t="e">
        <f>Finansējums!N47+Finansējums!N60+Finansējums!N73</f>
        <v>#VALUE!</v>
      </c>
      <c r="H13" s="63" t="e">
        <f>Finansējums!O47+Finansējums!O60+Finansējums!O73</f>
        <v>#VALUE!</v>
      </c>
      <c r="I13" s="63" t="e">
        <f>Finansējums!P47+Finansējums!P60+Finansējums!P73</f>
        <v>#VALUE!</v>
      </c>
      <c r="J13" s="63" t="e">
        <f>Finansējums!Q47+Finansējums!Q60+Finansējums!Q73</f>
        <v>#VALUE!</v>
      </c>
      <c r="K13" s="63" t="e">
        <f>Finansējums!R47+Finansējums!R60+Finansējums!R73</f>
        <v>#VALUE!</v>
      </c>
      <c r="L13" s="63" t="e">
        <f>Finansējums!S47+Finansējums!S60+Finansējums!S73</f>
        <v>#VALUE!</v>
      </c>
      <c r="M13" s="63" t="e">
        <f>Finansējums!T47+Finansējums!T60+Finansējums!T73</f>
        <v>#VALUE!</v>
      </c>
      <c r="N13" s="63" t="e">
        <f>Finansējums!U47+Finansējums!U60+Finansējums!U73</f>
        <v>#VALUE!</v>
      </c>
      <c r="O13" s="63" t="e">
        <f>Finansējums!V47+Finansējums!V60+Finansējums!V73</f>
        <v>#VALUE!</v>
      </c>
      <c r="P13" s="63" t="e">
        <f>Finansējums!W47+Finansējums!W60+Finansējums!W73</f>
        <v>#VALUE!</v>
      </c>
      <c r="Q13" s="63" t="e">
        <f>Finansējums!X47+Finansējums!X60+Finansējums!X73</f>
        <v>#VALUE!</v>
      </c>
      <c r="R13" s="63" t="e">
        <f>Finansējums!Y47+Finansējums!Y60+Finansējums!Y73</f>
        <v>#VALUE!</v>
      </c>
      <c r="S13" s="63" t="e">
        <f>Finansējums!Z47+Finansējums!Z60+Finansējums!Z73</f>
        <v>#VALUE!</v>
      </c>
      <c r="T13" s="63" t="e">
        <f>Finansējums!AA47+Finansējums!AA60+Finansējums!AA73</f>
        <v>#VALUE!</v>
      </c>
      <c r="U13" s="63" t="e">
        <f>Finansējums!AB47+Finansējums!AB60+Finansējums!AB73</f>
        <v>#VALUE!</v>
      </c>
      <c r="V13" s="63" t="e">
        <f>Finansējums!AC47+Finansējums!AC60+Finansējums!AC73</f>
        <v>#VALUE!</v>
      </c>
      <c r="W13" s="63" t="e">
        <f>Finansējums!AD47+Finansējums!AD60+Finansējums!AD73</f>
        <v>#VALUE!</v>
      </c>
      <c r="X13" s="63" t="e">
        <f>Finansējums!AE47+Finansējums!AE60+Finansējums!AE73</f>
        <v>#VALUE!</v>
      </c>
      <c r="Y13" s="63" t="e">
        <f>Finansējums!AF47+Finansējums!AF60+Finansējums!AF73</f>
        <v>#VALUE!</v>
      </c>
      <c r="Z13" s="63" t="e">
        <f>Finansējums!AG47+Finansējums!AG60+Finansējums!AG73</f>
        <v>#VALUE!</v>
      </c>
      <c r="AA13" s="63" t="e">
        <f>Finansējums!AH47+Finansējums!AH60+Finansējums!AH73</f>
        <v>#VALUE!</v>
      </c>
      <c r="AB13" s="63" t="e">
        <f>Finansējums!AI47+Finansējums!AI60+Finansējums!AI73</f>
        <v>#VALUE!</v>
      </c>
      <c r="AC13" s="63" t="e">
        <f>Finansējums!AJ47+Finansējums!AJ60+Finansējums!AJ73</f>
        <v>#VALUE!</v>
      </c>
      <c r="AD13" s="63" t="e">
        <f>Finansējums!AK47+Finansējums!AK60+Finansējums!AK73</f>
        <v>#VALUE!</v>
      </c>
      <c r="AE13" s="63" t="e">
        <f>Finansējums!AL47+Finansējums!AL60+Finansējums!AL73</f>
        <v>#VALUE!</v>
      </c>
      <c r="AF13" s="63" t="e">
        <f>Finansējums!AM47+Finansējums!AM60+Finansējums!AM73</f>
        <v>#VALUE!</v>
      </c>
      <c r="AG13" s="63" t="e">
        <f>Finansējums!AN47+Finansējums!AN60+Finansējums!AN73</f>
        <v>#VALUE!</v>
      </c>
      <c r="AH13" s="63" t="e">
        <f>Finansējums!AO47+Finansējums!AO60+Finansējums!AO73</f>
        <v>#VALUE!</v>
      </c>
      <c r="AI13" s="63" t="e">
        <f>Finansējums!AP47+Finansējums!AP60+Finansējums!AP73</f>
        <v>#VALUE!</v>
      </c>
      <c r="AJ13" s="63" t="e">
        <f>Finansējums!AQ47+Finansējums!AQ60+Finansējums!AQ73</f>
        <v>#VALUE!</v>
      </c>
      <c r="AK13" s="63" t="e">
        <f>Finansējums!AR47+Finansējums!AR60+Finansējums!AR73</f>
        <v>#VALUE!</v>
      </c>
      <c r="AL13" s="63" t="e">
        <f>Finansējums!AS47+Finansējums!AS60+Finansējums!AS73</f>
        <v>#VALUE!</v>
      </c>
      <c r="AM13" s="63" t="e">
        <f>Finansējums!AT47+Finansējums!AT60+Finansējums!AT73</f>
        <v>#VALUE!</v>
      </c>
      <c r="AN13" s="63" t="e">
        <f>Finansējums!AU47+Finansējums!AU60+Finansējums!AU73</f>
        <v>#VALUE!</v>
      </c>
      <c r="AO13" s="63">
        <f>Finansējums!AV47+Finansējums!AV60+Finansējums!AV73</f>
        <v>0</v>
      </c>
      <c r="AP13" s="63">
        <f>Finansējums!AW47+Finansējums!AW60+Finansējums!AW73</f>
        <v>0</v>
      </c>
      <c r="AQ13" s="63">
        <f>Finansējums!AX47+Finansējums!AX60+Finansējums!AX73</f>
        <v>0</v>
      </c>
      <c r="AR13" s="63">
        <f>Finansējums!AY47+Finansējums!AY60+Finansējums!AY73</f>
        <v>0</v>
      </c>
      <c r="AS13" s="63">
        <f>Finansējums!AZ47+Finansējums!AZ60+Finansējums!AZ73</f>
        <v>0</v>
      </c>
      <c r="AT13" s="63">
        <f>Finansējums!BA47+Finansējums!BA60+Finansējums!BA73</f>
        <v>0</v>
      </c>
      <c r="AU13" s="63">
        <f>Finansējums!BB47+Finansējums!BB60+Finansējums!BB73</f>
        <v>0</v>
      </c>
      <c r="AV13" s="63">
        <f>Finansējums!BC47+Finansējums!BC60+Finansējums!BC73</f>
        <v>0</v>
      </c>
      <c r="AW13" s="63">
        <f>Finansējums!BD47+Finansējums!BD60+Finansējums!BD73</f>
        <v>0</v>
      </c>
      <c r="AX13" s="63">
        <f>Finansējums!BE47+Finansējums!BE60+Finansējums!BE73</f>
        <v>0</v>
      </c>
      <c r="AY13" s="63">
        <f>Finansējums!BF47+Finansējums!BF60+Finansējums!BF73</f>
        <v>0</v>
      </c>
      <c r="AZ13" s="63">
        <f>Finansējums!BG47+Finansējums!BG60+Finansējums!BG73</f>
        <v>0</v>
      </c>
    </row>
    <row r="14" spans="1:212" s="22" customFormat="1" ht="15.45" customHeight="1" thickBot="1" x14ac:dyDescent="0.3">
      <c r="B14" s="168" t="s">
        <v>14</v>
      </c>
      <c r="C14" s="113" t="e">
        <f>Finansējums!J86</f>
        <v>#DIV/0!</v>
      </c>
      <c r="D14" s="113" t="e">
        <f>Finansējums!K86</f>
        <v>#DIV/0!</v>
      </c>
      <c r="E14" s="113" t="e">
        <f>Finansējums!L86</f>
        <v>#DIV/0!</v>
      </c>
      <c r="F14" s="113" t="e">
        <f>Finansējums!M86</f>
        <v>#DIV/0!</v>
      </c>
      <c r="G14" s="113" t="e">
        <f>Finansējums!N86</f>
        <v>#DIV/0!</v>
      </c>
      <c r="H14" s="113" t="e">
        <f>Finansējums!O86</f>
        <v>#DIV/0!</v>
      </c>
      <c r="I14" s="113" t="e">
        <f>Finansējums!P86</f>
        <v>#DIV/0!</v>
      </c>
      <c r="J14" s="113" t="e">
        <f>Finansējums!Q86</f>
        <v>#DIV/0!</v>
      </c>
      <c r="K14" s="113" t="e">
        <f>Finansējums!R86</f>
        <v>#DIV/0!</v>
      </c>
      <c r="L14" s="113" t="e">
        <f>Finansējums!S86</f>
        <v>#DIV/0!</v>
      </c>
      <c r="M14" s="113" t="e">
        <f>Finansējums!T86</f>
        <v>#DIV/0!</v>
      </c>
      <c r="N14" s="113" t="e">
        <f>Finansējums!U86</f>
        <v>#DIV/0!</v>
      </c>
      <c r="O14" s="113" t="e">
        <f>Finansējums!V86</f>
        <v>#DIV/0!</v>
      </c>
      <c r="P14" s="113" t="e">
        <f>Finansējums!W86</f>
        <v>#DIV/0!</v>
      </c>
      <c r="Q14" s="113" t="e">
        <f>Finansējums!X86</f>
        <v>#DIV/0!</v>
      </c>
      <c r="R14" s="113" t="e">
        <f>Finansējums!Y86</f>
        <v>#DIV/0!</v>
      </c>
      <c r="S14" s="113" t="e">
        <f>Finansējums!Z86</f>
        <v>#DIV/0!</v>
      </c>
      <c r="T14" s="113" t="e">
        <f>Finansējums!AA86</f>
        <v>#DIV/0!</v>
      </c>
      <c r="U14" s="113" t="e">
        <f>Finansējums!AB86</f>
        <v>#DIV/0!</v>
      </c>
      <c r="V14" s="113" t="e">
        <f>Finansējums!AC86</f>
        <v>#DIV/0!</v>
      </c>
      <c r="W14" s="113" t="e">
        <f>Finansējums!AD86</f>
        <v>#DIV/0!</v>
      </c>
      <c r="X14" s="113" t="e">
        <f>Finansējums!AE86</f>
        <v>#DIV/0!</v>
      </c>
      <c r="Y14" s="113" t="e">
        <f>Finansējums!AF86</f>
        <v>#DIV/0!</v>
      </c>
      <c r="Z14" s="113" t="e">
        <f>Finansējums!AG86</f>
        <v>#DIV/0!</v>
      </c>
      <c r="AA14" s="113" t="e">
        <f>Finansējums!AH86</f>
        <v>#DIV/0!</v>
      </c>
      <c r="AB14" s="113" t="e">
        <f>Finansējums!AI86</f>
        <v>#DIV/0!</v>
      </c>
      <c r="AC14" s="113" t="e">
        <f>Finansējums!AJ86</f>
        <v>#DIV/0!</v>
      </c>
      <c r="AD14" s="113" t="e">
        <f>Finansējums!AK86</f>
        <v>#DIV/0!</v>
      </c>
      <c r="AE14" s="113" t="e">
        <f>Finansējums!AL86</f>
        <v>#DIV/0!</v>
      </c>
      <c r="AF14" s="113" t="e">
        <f>Finansējums!AM86</f>
        <v>#DIV/0!</v>
      </c>
      <c r="AG14" s="113" t="e">
        <f>Finansējums!AN86</f>
        <v>#DIV/0!</v>
      </c>
      <c r="AH14" s="113" t="e">
        <f>Finansējums!AO86</f>
        <v>#DIV/0!</v>
      </c>
      <c r="AI14" s="113" t="e">
        <f>Finansējums!AP86</f>
        <v>#DIV/0!</v>
      </c>
      <c r="AJ14" s="113" t="e">
        <f>Finansējums!AQ86</f>
        <v>#DIV/0!</v>
      </c>
      <c r="AK14" s="113" t="e">
        <f>Finansējums!AR86</f>
        <v>#DIV/0!</v>
      </c>
      <c r="AL14" s="113" t="e">
        <f>Finansējums!AS86</f>
        <v>#DIV/0!</v>
      </c>
      <c r="AM14" s="113" t="e">
        <f>Finansējums!AT86</f>
        <v>#DIV/0!</v>
      </c>
      <c r="AN14" s="113" t="e">
        <f>Finansējums!AU86</f>
        <v>#DIV/0!</v>
      </c>
      <c r="AO14" s="113">
        <f>Finansējums!AV86</f>
        <v>0</v>
      </c>
      <c r="AP14" s="113">
        <f>Finansējums!AW86</f>
        <v>0</v>
      </c>
      <c r="AQ14" s="113">
        <f>Finansējums!AX86</f>
        <v>0</v>
      </c>
      <c r="AR14" s="113">
        <f>Finansējums!AY86</f>
        <v>0</v>
      </c>
      <c r="AS14" s="113">
        <f>Finansējums!AZ86</f>
        <v>0</v>
      </c>
      <c r="AT14" s="113">
        <f>Finansējums!BA86</f>
        <v>0</v>
      </c>
      <c r="AU14" s="113">
        <f>Finansējums!BB86</f>
        <v>0</v>
      </c>
      <c r="AV14" s="113">
        <f>Finansējums!BC86</f>
        <v>0</v>
      </c>
      <c r="AW14" s="113">
        <f>Finansējums!BD86</f>
        <v>0</v>
      </c>
      <c r="AX14" s="113">
        <f>Finansējums!BE86</f>
        <v>0</v>
      </c>
      <c r="AY14" s="113">
        <f>Finansējums!BF86</f>
        <v>0</v>
      </c>
      <c r="AZ14" s="113">
        <f>Finansējums!BG86</f>
        <v>0</v>
      </c>
    </row>
    <row r="15" spans="1:212" s="24" customFormat="1" ht="15.45" customHeight="1" x14ac:dyDescent="0.25">
      <c r="A15" s="22"/>
      <c r="B15" s="169" t="s">
        <v>40</v>
      </c>
      <c r="C15" s="114" t="e">
        <f t="shared" ref="C15:AH15" si="3">C6+C8+C12</f>
        <v>#VALUE!</v>
      </c>
      <c r="D15" s="114" t="e">
        <f t="shared" si="3"/>
        <v>#VALUE!</v>
      </c>
      <c r="E15" s="114" t="e">
        <f t="shared" si="3"/>
        <v>#VALUE!</v>
      </c>
      <c r="F15" s="114" t="e">
        <f t="shared" si="3"/>
        <v>#VALUE!</v>
      </c>
      <c r="G15" s="114" t="e">
        <f t="shared" si="3"/>
        <v>#VALUE!</v>
      </c>
      <c r="H15" s="114" t="e">
        <f t="shared" si="3"/>
        <v>#VALUE!</v>
      </c>
      <c r="I15" s="114" t="e">
        <f t="shared" si="3"/>
        <v>#VALUE!</v>
      </c>
      <c r="J15" s="114" t="e">
        <f t="shared" si="3"/>
        <v>#VALUE!</v>
      </c>
      <c r="K15" s="114" t="e">
        <f t="shared" si="3"/>
        <v>#VALUE!</v>
      </c>
      <c r="L15" s="114" t="e">
        <f t="shared" si="3"/>
        <v>#VALUE!</v>
      </c>
      <c r="M15" s="114" t="e">
        <f t="shared" si="3"/>
        <v>#VALUE!</v>
      </c>
      <c r="N15" s="114" t="e">
        <f t="shared" si="3"/>
        <v>#VALUE!</v>
      </c>
      <c r="O15" s="114" t="e">
        <f t="shared" si="3"/>
        <v>#VALUE!</v>
      </c>
      <c r="P15" s="114" t="e">
        <f t="shared" si="3"/>
        <v>#VALUE!</v>
      </c>
      <c r="Q15" s="114" t="e">
        <f t="shared" si="3"/>
        <v>#VALUE!</v>
      </c>
      <c r="R15" s="114" t="e">
        <f t="shared" si="3"/>
        <v>#VALUE!</v>
      </c>
      <c r="S15" s="114" t="e">
        <f t="shared" si="3"/>
        <v>#VALUE!</v>
      </c>
      <c r="T15" s="114" t="e">
        <f t="shared" si="3"/>
        <v>#VALUE!</v>
      </c>
      <c r="U15" s="114" t="e">
        <f t="shared" si="3"/>
        <v>#VALUE!</v>
      </c>
      <c r="V15" s="114" t="e">
        <f t="shared" si="3"/>
        <v>#VALUE!</v>
      </c>
      <c r="W15" s="114" t="e">
        <f t="shared" si="3"/>
        <v>#VALUE!</v>
      </c>
      <c r="X15" s="114" t="e">
        <f t="shared" si="3"/>
        <v>#VALUE!</v>
      </c>
      <c r="Y15" s="114" t="e">
        <f t="shared" si="3"/>
        <v>#VALUE!</v>
      </c>
      <c r="Z15" s="114" t="e">
        <f t="shared" si="3"/>
        <v>#VALUE!</v>
      </c>
      <c r="AA15" s="114" t="e">
        <f t="shared" si="3"/>
        <v>#VALUE!</v>
      </c>
      <c r="AB15" s="114" t="e">
        <f t="shared" si="3"/>
        <v>#VALUE!</v>
      </c>
      <c r="AC15" s="114" t="e">
        <f t="shared" si="3"/>
        <v>#VALUE!</v>
      </c>
      <c r="AD15" s="114" t="e">
        <f t="shared" si="3"/>
        <v>#VALUE!</v>
      </c>
      <c r="AE15" s="114" t="e">
        <f t="shared" si="3"/>
        <v>#VALUE!</v>
      </c>
      <c r="AF15" s="114" t="e">
        <f t="shared" si="3"/>
        <v>#VALUE!</v>
      </c>
      <c r="AG15" s="114" t="e">
        <f t="shared" si="3"/>
        <v>#VALUE!</v>
      </c>
      <c r="AH15" s="114" t="e">
        <f t="shared" si="3"/>
        <v>#VALUE!</v>
      </c>
      <c r="AI15" s="114" t="e">
        <f t="shared" ref="AI15:AZ15" si="4">AI6+AI8+AI12</f>
        <v>#VALUE!</v>
      </c>
      <c r="AJ15" s="114" t="e">
        <f t="shared" si="4"/>
        <v>#VALUE!</v>
      </c>
      <c r="AK15" s="114" t="e">
        <f t="shared" si="4"/>
        <v>#VALUE!</v>
      </c>
      <c r="AL15" s="114" t="e">
        <f t="shared" si="4"/>
        <v>#VALUE!</v>
      </c>
      <c r="AM15" s="114" t="e">
        <f t="shared" si="4"/>
        <v>#VALUE!</v>
      </c>
      <c r="AN15" s="114" t="e">
        <f t="shared" si="4"/>
        <v>#VALUE!</v>
      </c>
      <c r="AO15" s="114" t="e">
        <f t="shared" si="4"/>
        <v>#VALUE!</v>
      </c>
      <c r="AP15" s="114">
        <f t="shared" si="4"/>
        <v>0</v>
      </c>
      <c r="AQ15" s="114">
        <f t="shared" si="4"/>
        <v>0</v>
      </c>
      <c r="AR15" s="114">
        <f t="shared" si="4"/>
        <v>0</v>
      </c>
      <c r="AS15" s="114">
        <f t="shared" si="4"/>
        <v>0</v>
      </c>
      <c r="AT15" s="114">
        <f t="shared" si="4"/>
        <v>0</v>
      </c>
      <c r="AU15" s="114">
        <f t="shared" si="4"/>
        <v>0</v>
      </c>
      <c r="AV15" s="114">
        <f t="shared" si="4"/>
        <v>0</v>
      </c>
      <c r="AW15" s="114">
        <f t="shared" si="4"/>
        <v>0</v>
      </c>
      <c r="AX15" s="114">
        <f t="shared" si="4"/>
        <v>0</v>
      </c>
      <c r="AY15" s="114">
        <f t="shared" si="4"/>
        <v>0</v>
      </c>
      <c r="AZ15" s="114">
        <f t="shared" si="4"/>
        <v>0</v>
      </c>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row>
    <row r="16" spans="1:212" s="22" customFormat="1" ht="15.45" customHeight="1" x14ac:dyDescent="0.25">
      <c r="B16" s="167" t="s">
        <v>39</v>
      </c>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row>
    <row r="17" spans="1:212" s="22" customFormat="1" ht="15.45" customHeight="1" thickBot="1" x14ac:dyDescent="0.3">
      <c r="B17" s="168" t="s">
        <v>13</v>
      </c>
      <c r="C17" s="113" t="e">
        <f>-'Pamatkapitāla ieguldījumi'!F37</f>
        <v>#DIV/0!</v>
      </c>
      <c r="D17" s="113" t="e">
        <f>-'Pamatkapitāla ieguldījumi'!G37</f>
        <v>#DIV/0!</v>
      </c>
      <c r="E17" s="113" t="e">
        <f>-'Pamatkapitāla ieguldījumi'!H37</f>
        <v>#DIV/0!</v>
      </c>
      <c r="F17" s="113" t="e">
        <f>-'Pamatkapitāla ieguldījumi'!I37</f>
        <v>#DIV/0!</v>
      </c>
      <c r="G17" s="113" t="e">
        <f>-'Pamatkapitāla ieguldījumi'!J37</f>
        <v>#DIV/0!</v>
      </c>
      <c r="H17" s="113" t="e">
        <f>-'Pamatkapitāla ieguldījumi'!K37</f>
        <v>#DIV/0!</v>
      </c>
      <c r="I17" s="113" t="e">
        <f>-'Pamatkapitāla ieguldījumi'!L37</f>
        <v>#DIV/0!</v>
      </c>
      <c r="J17" s="113" t="e">
        <f>-'Pamatkapitāla ieguldījumi'!M37</f>
        <v>#DIV/0!</v>
      </c>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row>
    <row r="18" spans="1:212" s="24" customFormat="1" ht="15.45" customHeight="1" x14ac:dyDescent="0.25">
      <c r="A18" s="22"/>
      <c r="B18" s="169" t="s">
        <v>41</v>
      </c>
      <c r="C18" s="114" t="e">
        <f t="shared" ref="C18:AH18" si="5">C17</f>
        <v>#DIV/0!</v>
      </c>
      <c r="D18" s="114" t="e">
        <f t="shared" si="5"/>
        <v>#DIV/0!</v>
      </c>
      <c r="E18" s="114" t="e">
        <f t="shared" si="5"/>
        <v>#DIV/0!</v>
      </c>
      <c r="F18" s="114" t="e">
        <f t="shared" si="5"/>
        <v>#DIV/0!</v>
      </c>
      <c r="G18" s="114" t="e">
        <f t="shared" si="5"/>
        <v>#DIV/0!</v>
      </c>
      <c r="H18" s="114" t="e">
        <f t="shared" si="5"/>
        <v>#DIV/0!</v>
      </c>
      <c r="I18" s="114" t="e">
        <f t="shared" si="5"/>
        <v>#DIV/0!</v>
      </c>
      <c r="J18" s="114" t="e">
        <f t="shared" si="5"/>
        <v>#DIV/0!</v>
      </c>
      <c r="K18" s="114">
        <f t="shared" si="5"/>
        <v>0</v>
      </c>
      <c r="L18" s="114">
        <f t="shared" si="5"/>
        <v>0</v>
      </c>
      <c r="M18" s="114">
        <f t="shared" si="5"/>
        <v>0</v>
      </c>
      <c r="N18" s="114">
        <f t="shared" si="5"/>
        <v>0</v>
      </c>
      <c r="O18" s="114">
        <f t="shared" si="5"/>
        <v>0</v>
      </c>
      <c r="P18" s="114">
        <f t="shared" si="5"/>
        <v>0</v>
      </c>
      <c r="Q18" s="114">
        <f t="shared" si="5"/>
        <v>0</v>
      </c>
      <c r="R18" s="114">
        <f t="shared" si="5"/>
        <v>0</v>
      </c>
      <c r="S18" s="114">
        <f t="shared" si="5"/>
        <v>0</v>
      </c>
      <c r="T18" s="114">
        <f t="shared" si="5"/>
        <v>0</v>
      </c>
      <c r="U18" s="114">
        <f t="shared" si="5"/>
        <v>0</v>
      </c>
      <c r="V18" s="114">
        <f t="shared" si="5"/>
        <v>0</v>
      </c>
      <c r="W18" s="114">
        <f t="shared" si="5"/>
        <v>0</v>
      </c>
      <c r="X18" s="114">
        <f t="shared" si="5"/>
        <v>0</v>
      </c>
      <c r="Y18" s="114">
        <f t="shared" si="5"/>
        <v>0</v>
      </c>
      <c r="Z18" s="114">
        <f t="shared" si="5"/>
        <v>0</v>
      </c>
      <c r="AA18" s="114">
        <f t="shared" si="5"/>
        <v>0</v>
      </c>
      <c r="AB18" s="114">
        <f t="shared" si="5"/>
        <v>0</v>
      </c>
      <c r="AC18" s="114">
        <f t="shared" si="5"/>
        <v>0</v>
      </c>
      <c r="AD18" s="114">
        <f t="shared" si="5"/>
        <v>0</v>
      </c>
      <c r="AE18" s="114">
        <f t="shared" si="5"/>
        <v>0</v>
      </c>
      <c r="AF18" s="114">
        <f t="shared" si="5"/>
        <v>0</v>
      </c>
      <c r="AG18" s="114">
        <f t="shared" si="5"/>
        <v>0</v>
      </c>
      <c r="AH18" s="114">
        <f t="shared" si="5"/>
        <v>0</v>
      </c>
      <c r="AI18" s="114">
        <f t="shared" ref="AI18:AZ18" si="6">AI17</f>
        <v>0</v>
      </c>
      <c r="AJ18" s="114">
        <f t="shared" si="6"/>
        <v>0</v>
      </c>
      <c r="AK18" s="114">
        <f t="shared" si="6"/>
        <v>0</v>
      </c>
      <c r="AL18" s="114">
        <f t="shared" si="6"/>
        <v>0</v>
      </c>
      <c r="AM18" s="114">
        <f t="shared" si="6"/>
        <v>0</v>
      </c>
      <c r="AN18" s="114">
        <f t="shared" si="6"/>
        <v>0</v>
      </c>
      <c r="AO18" s="114">
        <f t="shared" si="6"/>
        <v>0</v>
      </c>
      <c r="AP18" s="114">
        <f t="shared" si="6"/>
        <v>0</v>
      </c>
      <c r="AQ18" s="114">
        <f t="shared" si="6"/>
        <v>0</v>
      </c>
      <c r="AR18" s="114">
        <f t="shared" si="6"/>
        <v>0</v>
      </c>
      <c r="AS18" s="114">
        <f t="shared" si="6"/>
        <v>0</v>
      </c>
      <c r="AT18" s="114">
        <f t="shared" si="6"/>
        <v>0</v>
      </c>
      <c r="AU18" s="114">
        <f t="shared" si="6"/>
        <v>0</v>
      </c>
      <c r="AV18" s="114">
        <f t="shared" si="6"/>
        <v>0</v>
      </c>
      <c r="AW18" s="114">
        <f t="shared" si="6"/>
        <v>0</v>
      </c>
      <c r="AX18" s="114">
        <f t="shared" si="6"/>
        <v>0</v>
      </c>
      <c r="AY18" s="114">
        <f t="shared" si="6"/>
        <v>0</v>
      </c>
      <c r="AZ18" s="114">
        <f t="shared" si="6"/>
        <v>0</v>
      </c>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row>
    <row r="19" spans="1:212" s="22" customFormat="1" ht="15.45" customHeight="1" x14ac:dyDescent="0.25">
      <c r="B19" s="167" t="s">
        <v>38</v>
      </c>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row>
    <row r="20" spans="1:212" s="22" customFormat="1" ht="15.45" customHeight="1" x14ac:dyDescent="0.25">
      <c r="B20" s="170" t="s">
        <v>19</v>
      </c>
      <c r="C20" s="63" t="e">
        <f>Finansējums!J22</f>
        <v>#VALUE!</v>
      </c>
      <c r="D20" s="63" t="e">
        <f>Finansējums!K22</f>
        <v>#VALUE!</v>
      </c>
      <c r="E20" s="63" t="e">
        <f>Finansējums!L22</f>
        <v>#VALUE!</v>
      </c>
      <c r="F20" s="63" t="e">
        <f>Finansējums!M22</f>
        <v>#VALUE!</v>
      </c>
      <c r="G20" s="63" t="e">
        <f>Finansējums!N22</f>
        <v>#VALUE!</v>
      </c>
      <c r="H20" s="63" t="e">
        <f>Finansējums!O22</f>
        <v>#VALUE!</v>
      </c>
      <c r="I20" s="63" t="e">
        <f>Finansējums!P22</f>
        <v>#VALUE!</v>
      </c>
      <c r="J20" s="63" t="e">
        <f>Finansējums!Q22</f>
        <v>#VALUE!</v>
      </c>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row>
    <row r="21" spans="1:212" s="22" customFormat="1" ht="15.45" customHeight="1" x14ac:dyDescent="0.25">
      <c r="B21" s="170" t="s">
        <v>240</v>
      </c>
      <c r="C21" s="63">
        <f>'Pašvaldības finansējums'!D31</f>
        <v>0</v>
      </c>
      <c r="D21" s="63">
        <f>'Pašvaldības finansējums'!E31</f>
        <v>0</v>
      </c>
      <c r="E21" s="63">
        <f>'Pašvaldības finansējums'!F31</f>
        <v>0</v>
      </c>
      <c r="F21" s="63">
        <f>'Pašvaldības finansējums'!G31</f>
        <v>0</v>
      </c>
      <c r="G21" s="63">
        <f>'Pašvaldības finansējums'!H31</f>
        <v>0</v>
      </c>
      <c r="H21" s="63">
        <f>'Pašvaldības finansējums'!I31</f>
        <v>0</v>
      </c>
      <c r="I21" s="63">
        <f>'Pašvaldības finansējums'!J31</f>
        <v>0</v>
      </c>
      <c r="J21" s="63">
        <f>'Pašvaldības finansējums'!K31</f>
        <v>0</v>
      </c>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row>
    <row r="22" spans="1:212" s="22" customFormat="1" ht="15.45" customHeight="1" x14ac:dyDescent="0.25">
      <c r="B22" s="170" t="s">
        <v>136</v>
      </c>
      <c r="C22" s="63" t="e">
        <f>Finansējums!J23+Finansējums!J24+Finansējums!J25</f>
        <v>#VALUE!</v>
      </c>
      <c r="D22" s="63" t="e">
        <f>Finansējums!K23+Finansējums!K24+Finansējums!K25</f>
        <v>#VALUE!</v>
      </c>
      <c r="E22" s="63" t="e">
        <f>Finansējums!L23+Finansējums!L24+Finansējums!L25</f>
        <v>#VALUE!</v>
      </c>
      <c r="F22" s="63" t="e">
        <f>Finansējums!M23+Finansējums!M24+Finansējums!M25</f>
        <v>#VALUE!</v>
      </c>
      <c r="G22" s="63" t="e">
        <f>Finansējums!N23+Finansējums!N24+Finansējums!N25</f>
        <v>#VALUE!</v>
      </c>
      <c r="H22" s="63" t="e">
        <f>Finansējums!O23+Finansējums!O24+Finansējums!O25</f>
        <v>#VALUE!</v>
      </c>
      <c r="I22" s="63" t="e">
        <f>Finansējums!P23+Finansējums!P24+Finansējums!P25</f>
        <v>#VALUE!</v>
      </c>
      <c r="J22" s="63" t="e">
        <f>Finansējums!Q23+Finansējums!Q24+Finansējums!Q25</f>
        <v>#VALUE!</v>
      </c>
      <c r="K22" s="63">
        <f>Finansējums!R23+Finansējums!R24+Finansējums!R25</f>
        <v>0</v>
      </c>
      <c r="L22" s="63">
        <f>Finansējums!S23+Finansējums!S24+Finansējums!S25</f>
        <v>0</v>
      </c>
      <c r="M22" s="63">
        <f>Finansējums!T23+Finansējums!T24+Finansējums!T25</f>
        <v>0</v>
      </c>
      <c r="N22" s="63">
        <f>Finansējums!U23+Finansējums!U24+Finansējums!U25</f>
        <v>0</v>
      </c>
      <c r="O22" s="63">
        <f>Finansējums!V23+Finansējums!V24+Finansējums!V25</f>
        <v>0</v>
      </c>
      <c r="P22" s="63">
        <f>Finansējums!W23+Finansējums!W24+Finansējums!W25</f>
        <v>0</v>
      </c>
      <c r="Q22" s="63">
        <f>Finansējums!X23+Finansējums!X24+Finansējums!X25</f>
        <v>0</v>
      </c>
      <c r="R22" s="63">
        <f>Finansējums!Y23+Finansējums!Y24+Finansējums!Y25</f>
        <v>0</v>
      </c>
      <c r="S22" s="63">
        <f>Finansējums!Z23+Finansējums!Z24+Finansējums!Z25</f>
        <v>0</v>
      </c>
      <c r="T22" s="63">
        <f>Finansējums!AA23+Finansējums!AA24+Finansējums!AA25</f>
        <v>0</v>
      </c>
      <c r="U22" s="63">
        <f>Finansējums!AB23+Finansējums!AB24+Finansējums!AB25</f>
        <v>0</v>
      </c>
      <c r="V22" s="63">
        <f>Finansējums!AC23+Finansējums!AC24+Finansējums!AC25</f>
        <v>0</v>
      </c>
      <c r="W22" s="63">
        <f>Finansējums!AD23+Finansējums!AD24+Finansējums!AD25</f>
        <v>0</v>
      </c>
      <c r="X22" s="63">
        <f>Finansējums!AE23+Finansējums!AE24+Finansējums!AE25</f>
        <v>0</v>
      </c>
      <c r="Y22" s="63">
        <f>Finansējums!AF23+Finansējums!AF24+Finansējums!AF25</f>
        <v>0</v>
      </c>
      <c r="Z22" s="63">
        <f>Finansējums!AG23+Finansējums!AG24+Finansējums!AG25</f>
        <v>0</v>
      </c>
      <c r="AA22" s="63">
        <f>Finansējums!AH23+Finansējums!AH24+Finansējums!AH25</f>
        <v>0</v>
      </c>
      <c r="AB22" s="63">
        <f>Finansējums!AI23+Finansējums!AI24+Finansējums!AI25</f>
        <v>0</v>
      </c>
      <c r="AC22" s="63">
        <f>Finansējums!AJ23+Finansējums!AJ24+Finansējums!AJ25</f>
        <v>0</v>
      </c>
      <c r="AD22" s="63">
        <f>Finansējums!AK23+Finansējums!AK24+Finansējums!AK25</f>
        <v>0</v>
      </c>
      <c r="AE22" s="63">
        <f>Finansējums!AL23+Finansējums!AL24+Finansējums!AL25</f>
        <v>0</v>
      </c>
      <c r="AF22" s="63">
        <f>Finansējums!AM23+Finansējums!AM24+Finansējums!AM25</f>
        <v>0</v>
      </c>
      <c r="AG22" s="63">
        <f>Finansējums!AN23+Finansējums!AN24+Finansējums!AN25</f>
        <v>0</v>
      </c>
      <c r="AH22" s="63">
        <f>Finansējums!AO23+Finansējums!AO24+Finansējums!AO25</f>
        <v>0</v>
      </c>
      <c r="AI22" s="63">
        <f>Finansējums!AP23+Finansējums!AP24+Finansējums!AP25</f>
        <v>0</v>
      </c>
      <c r="AJ22" s="63">
        <f>Finansējums!AQ23+Finansējums!AQ24+Finansējums!AQ25</f>
        <v>0</v>
      </c>
      <c r="AK22" s="63">
        <f>Finansējums!AR23+Finansējums!AR24+Finansējums!AR25</f>
        <v>0</v>
      </c>
      <c r="AL22" s="63">
        <f>Finansējums!AS23+Finansējums!AS24+Finansējums!AS25</f>
        <v>0</v>
      </c>
      <c r="AM22" s="63">
        <f>Finansējums!AT23+Finansējums!AT24+Finansējums!AT25</f>
        <v>0</v>
      </c>
      <c r="AN22" s="63">
        <f>Finansējums!AU23+Finansējums!AU24+Finansējums!AU25</f>
        <v>0</v>
      </c>
      <c r="AO22" s="63">
        <f>Finansējums!AV23+Finansējums!AV24+Finansējums!AV25</f>
        <v>0</v>
      </c>
      <c r="AP22" s="63">
        <f>Finansējums!AW23+Finansējums!AW24+Finansējums!AW25</f>
        <v>0</v>
      </c>
      <c r="AQ22" s="63">
        <f>Finansējums!AX23+Finansējums!AX24+Finansējums!AX25</f>
        <v>0</v>
      </c>
      <c r="AR22" s="63">
        <f>Finansējums!AY23+Finansējums!AY24+Finansējums!AY25</f>
        <v>0</v>
      </c>
      <c r="AS22" s="63">
        <f>Finansējums!AZ23+Finansējums!AZ24+Finansējums!AZ25</f>
        <v>0</v>
      </c>
      <c r="AT22" s="63">
        <f>Finansējums!BA23+Finansējums!BA24+Finansējums!BA25</f>
        <v>0</v>
      </c>
      <c r="AU22" s="63">
        <f>Finansējums!BB23+Finansējums!BB24+Finansējums!BB25</f>
        <v>0</v>
      </c>
      <c r="AV22" s="63">
        <f>Finansējums!BC23+Finansējums!BC24+Finansējums!BC25</f>
        <v>0</v>
      </c>
      <c r="AW22" s="63">
        <f>Finansējums!BD23+Finansējums!BD24+Finansējums!BD25</f>
        <v>0</v>
      </c>
      <c r="AX22" s="63">
        <f>Finansējums!BE23+Finansējums!BE24+Finansējums!BE25</f>
        <v>0</v>
      </c>
      <c r="AY22" s="63">
        <f>Finansējums!BF23+Finansējums!BF24+Finansējums!BF25</f>
        <v>0</v>
      </c>
      <c r="AZ22" s="63">
        <f>Finansējums!BG23+Finansējums!BG24+Finansējums!BG25</f>
        <v>0</v>
      </c>
    </row>
    <row r="23" spans="1:212" s="22" customFormat="1" ht="15.45" customHeight="1" x14ac:dyDescent="0.25">
      <c r="B23" s="170" t="s">
        <v>8</v>
      </c>
      <c r="C23" s="63" t="e">
        <f>Finansējums!J26</f>
        <v>#DIV/0!</v>
      </c>
      <c r="D23" s="63" t="e">
        <f>Finansējums!K26</f>
        <v>#DIV/0!</v>
      </c>
      <c r="E23" s="63" t="e">
        <f>Finansējums!L26</f>
        <v>#DIV/0!</v>
      </c>
      <c r="F23" s="63" t="e">
        <f>Finansējums!M26</f>
        <v>#DIV/0!</v>
      </c>
      <c r="G23" s="63" t="e">
        <f>Finansējums!N26</f>
        <v>#DIV/0!</v>
      </c>
      <c r="H23" s="63" t="e">
        <f>Finansējums!O26</f>
        <v>#DIV/0!</v>
      </c>
      <c r="I23" s="63" t="e">
        <f>Finansējums!P26</f>
        <v>#DIV/0!</v>
      </c>
      <c r="J23" s="63" t="e">
        <f>Finansējums!Q26</f>
        <v>#DIV/0!</v>
      </c>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row>
    <row r="24" spans="1:212" s="22" customFormat="1" ht="15.45" customHeight="1" x14ac:dyDescent="0.25">
      <c r="B24" s="53" t="s">
        <v>175</v>
      </c>
      <c r="C24" s="63">
        <f>Finansējums!J44+Finansējums!J58+Finansējums!J71</f>
        <v>0</v>
      </c>
      <c r="D24" s="63">
        <f>Finansējums!K44+Finansējums!K58+Finansējums!K71</f>
        <v>0</v>
      </c>
      <c r="E24" s="63">
        <f>Finansējums!L44+Finansējums!L58+Finansējums!L71</f>
        <v>0</v>
      </c>
      <c r="F24" s="63">
        <f>Finansējums!M44+Finansējums!M58+Finansējums!M71</f>
        <v>0</v>
      </c>
      <c r="G24" s="63">
        <f>Finansējums!N44+Finansējums!N58+Finansējums!N71</f>
        <v>0</v>
      </c>
      <c r="H24" s="63">
        <f>Finansējums!O44+Finansējums!O58+Finansējums!O71</f>
        <v>0</v>
      </c>
      <c r="I24" s="63">
        <f>Finansējums!P44+Finansējums!P58+Finansējums!P71</f>
        <v>0</v>
      </c>
      <c r="J24" s="63">
        <f>Finansējums!Q44+Finansējums!Q58+Finansējums!Q71</f>
        <v>0</v>
      </c>
      <c r="K24" s="63">
        <f>Finansējums!R44+Finansējums!R58+Finansējums!R71</f>
        <v>0</v>
      </c>
      <c r="L24" s="63">
        <f>Finansējums!S44+Finansējums!S58+Finansējums!S71</f>
        <v>0</v>
      </c>
      <c r="M24" s="63">
        <f>Finansējums!T44+Finansējums!T58+Finansējums!T71</f>
        <v>0</v>
      </c>
      <c r="N24" s="63">
        <f>Finansējums!U44+Finansējums!U58+Finansējums!U71</f>
        <v>0</v>
      </c>
      <c r="O24" s="63">
        <f>Finansējums!V44+Finansējums!V58+Finansējums!V71</f>
        <v>0</v>
      </c>
      <c r="P24" s="63">
        <f>Finansējums!W44+Finansējums!W58+Finansējums!W71</f>
        <v>0</v>
      </c>
      <c r="Q24" s="63">
        <f>Finansējums!X44+Finansējums!X58+Finansējums!X71</f>
        <v>0</v>
      </c>
      <c r="R24" s="63">
        <f>Finansējums!Y44+Finansējums!Y58+Finansējums!Y71</f>
        <v>0</v>
      </c>
      <c r="S24" s="63">
        <f>Finansējums!Z44+Finansējums!Z58+Finansējums!Z71</f>
        <v>0</v>
      </c>
      <c r="T24" s="63">
        <f>Finansējums!AA44+Finansējums!AA58+Finansējums!AA71</f>
        <v>0</v>
      </c>
      <c r="U24" s="63">
        <f>Finansējums!AB44+Finansējums!AB58+Finansējums!AB71</f>
        <v>0</v>
      </c>
      <c r="V24" s="63">
        <f>Finansējums!AC44+Finansējums!AC58+Finansējums!AC71</f>
        <v>0</v>
      </c>
      <c r="W24" s="63">
        <f>Finansējums!AD44+Finansējums!AD58+Finansējums!AD71</f>
        <v>0</v>
      </c>
      <c r="X24" s="63">
        <f>Finansējums!AE44+Finansējums!AE58+Finansējums!AE71</f>
        <v>0</v>
      </c>
      <c r="Y24" s="63">
        <f>Finansējums!AF44+Finansējums!AF58+Finansējums!AF71</f>
        <v>0</v>
      </c>
      <c r="Z24" s="63">
        <f>Finansējums!AG44+Finansējums!AG58+Finansējums!AG71</f>
        <v>0</v>
      </c>
      <c r="AA24" s="63">
        <f>Finansējums!AH44+Finansējums!AH58+Finansējums!AH71</f>
        <v>0</v>
      </c>
      <c r="AB24" s="63">
        <f>Finansējums!AI44+Finansējums!AI58+Finansējums!AI71</f>
        <v>0</v>
      </c>
      <c r="AC24" s="63">
        <f>Finansējums!AJ44+Finansējums!AJ58+Finansējums!AJ71</f>
        <v>0</v>
      </c>
      <c r="AD24" s="63">
        <f>Finansējums!AK44+Finansējums!AK58+Finansējums!AK71</f>
        <v>0</v>
      </c>
      <c r="AE24" s="63">
        <f>Finansējums!AL44+Finansējums!AL58+Finansējums!AL71</f>
        <v>0</v>
      </c>
      <c r="AF24" s="63">
        <f>Finansējums!AM44+Finansējums!AM58+Finansējums!AM71</f>
        <v>0</v>
      </c>
      <c r="AG24" s="63">
        <f>Finansējums!AN44+Finansējums!AN58+Finansējums!AN71</f>
        <v>0</v>
      </c>
      <c r="AH24" s="63">
        <f>Finansējums!AO44+Finansējums!AO58+Finansējums!AO71</f>
        <v>0</v>
      </c>
      <c r="AI24" s="63">
        <f>Finansējums!AP44+Finansējums!AP58+Finansējums!AP71</f>
        <v>0</v>
      </c>
      <c r="AJ24" s="63">
        <f>Finansējums!AQ44+Finansējums!AQ58+Finansējums!AQ71</f>
        <v>0</v>
      </c>
      <c r="AK24" s="63">
        <f>Finansējums!AR44+Finansējums!AR58+Finansējums!AR71</f>
        <v>0</v>
      </c>
      <c r="AL24" s="63">
        <f>Finansējums!AS44+Finansējums!AS58+Finansējums!AS71</f>
        <v>0</v>
      </c>
      <c r="AM24" s="63">
        <f>Finansējums!AT44+Finansējums!AT58+Finansējums!AT71</f>
        <v>0</v>
      </c>
      <c r="AN24" s="63">
        <f>Finansējums!AU44+Finansējums!AU58+Finansējums!AU71</f>
        <v>0</v>
      </c>
      <c r="AO24" s="63">
        <f>Finansējums!AV44+Finansējums!AV58+Finansējums!AV71</f>
        <v>0</v>
      </c>
      <c r="AP24" s="63">
        <f>Finansējums!AW44+Finansējums!AW58+Finansējums!AW71</f>
        <v>0</v>
      </c>
      <c r="AQ24" s="63">
        <f>Finansējums!AX44+Finansējums!AX58+Finansējums!AX71</f>
        <v>0</v>
      </c>
      <c r="AR24" s="63">
        <f>Finansējums!AY44+Finansējums!AY58+Finansējums!AY71</f>
        <v>0</v>
      </c>
      <c r="AS24" s="63">
        <f>Finansējums!AZ44+Finansējums!AZ58+Finansējums!AZ71</f>
        <v>0</v>
      </c>
      <c r="AT24" s="63">
        <f>Finansējums!BA44+Finansējums!BA58+Finansējums!BA71</f>
        <v>0</v>
      </c>
      <c r="AU24" s="63">
        <f>Finansējums!BB44+Finansējums!BB58+Finansējums!BB71</f>
        <v>0</v>
      </c>
      <c r="AV24" s="63">
        <f>Finansējums!BC44+Finansējums!BC58+Finansējums!BC71</f>
        <v>0</v>
      </c>
      <c r="AW24" s="63">
        <f>Finansējums!BD44+Finansējums!BD58+Finansējums!BD71</f>
        <v>0</v>
      </c>
      <c r="AX24" s="63">
        <f>Finansējums!BE44+Finansējums!BE58+Finansējums!BE71</f>
        <v>0</v>
      </c>
      <c r="AY24" s="63">
        <f>Finansējums!BF44+Finansējums!BF58+Finansējums!BF71</f>
        <v>0</v>
      </c>
      <c r="AZ24" s="63">
        <f>Finansējums!BG44+Finansējums!BG58+Finansējums!BG71</f>
        <v>0</v>
      </c>
    </row>
    <row r="25" spans="1:212" s="22" customFormat="1" ht="15.45" customHeight="1" thickBot="1" x14ac:dyDescent="0.3">
      <c r="B25" s="168" t="s">
        <v>174</v>
      </c>
      <c r="C25" s="113">
        <f>Finansējums!J84</f>
        <v>0</v>
      </c>
      <c r="D25" s="113">
        <f>Finansējums!K84</f>
        <v>0</v>
      </c>
      <c r="E25" s="113">
        <f>Finansējums!L84</f>
        <v>0</v>
      </c>
      <c r="F25" s="113">
        <f>Finansējums!M84</f>
        <v>0</v>
      </c>
      <c r="G25" s="113">
        <f>Finansējums!N84</f>
        <v>0</v>
      </c>
      <c r="H25" s="113">
        <f>Finansējums!O84</f>
        <v>0</v>
      </c>
      <c r="I25" s="113">
        <f>Finansējums!P84</f>
        <v>0</v>
      </c>
      <c r="J25" s="113">
        <f>Finansējums!Q84</f>
        <v>0</v>
      </c>
      <c r="K25" s="113">
        <f>Finansējums!R84</f>
        <v>0</v>
      </c>
      <c r="L25" s="113">
        <f>Finansējums!S84</f>
        <v>0</v>
      </c>
      <c r="M25" s="113">
        <f>Finansējums!T84</f>
        <v>0</v>
      </c>
      <c r="N25" s="113">
        <f>Finansējums!U84</f>
        <v>0</v>
      </c>
      <c r="O25" s="113">
        <f>Finansējums!V84</f>
        <v>0</v>
      </c>
      <c r="P25" s="113">
        <f>Finansējums!W84</f>
        <v>0</v>
      </c>
      <c r="Q25" s="113">
        <f>Finansējums!X84</f>
        <v>0</v>
      </c>
      <c r="R25" s="113">
        <f>Finansējums!Y84</f>
        <v>0</v>
      </c>
      <c r="S25" s="113">
        <f>Finansējums!Z84</f>
        <v>0</v>
      </c>
      <c r="T25" s="113">
        <f>Finansējums!AA84</f>
        <v>0</v>
      </c>
      <c r="U25" s="113">
        <f>Finansējums!AB84</f>
        <v>0</v>
      </c>
      <c r="V25" s="113">
        <f>Finansējums!AC84</f>
        <v>0</v>
      </c>
      <c r="W25" s="113">
        <f>Finansējums!AD84</f>
        <v>0</v>
      </c>
      <c r="X25" s="113">
        <f>Finansējums!AE84</f>
        <v>0</v>
      </c>
      <c r="Y25" s="113">
        <f>Finansējums!AF84</f>
        <v>0</v>
      </c>
      <c r="Z25" s="113">
        <f>Finansējums!AG84</f>
        <v>0</v>
      </c>
      <c r="AA25" s="113">
        <f>Finansējums!AH84</f>
        <v>0</v>
      </c>
      <c r="AB25" s="113">
        <f>Finansējums!AI84</f>
        <v>0</v>
      </c>
      <c r="AC25" s="113">
        <f>Finansējums!AJ84</f>
        <v>0</v>
      </c>
      <c r="AD25" s="113">
        <f>Finansējums!AK84</f>
        <v>0</v>
      </c>
      <c r="AE25" s="113">
        <f>Finansējums!AL84</f>
        <v>0</v>
      </c>
      <c r="AF25" s="113">
        <f>Finansējums!AM84</f>
        <v>0</v>
      </c>
      <c r="AG25" s="113">
        <f>Finansējums!AN84</f>
        <v>0</v>
      </c>
      <c r="AH25" s="113">
        <f>Finansējums!AO84</f>
        <v>0</v>
      </c>
      <c r="AI25" s="113">
        <f>Finansējums!AP84</f>
        <v>0</v>
      </c>
      <c r="AJ25" s="113">
        <f>Finansējums!AQ84</f>
        <v>0</v>
      </c>
      <c r="AK25" s="113">
        <f>Finansējums!AR84</f>
        <v>0</v>
      </c>
      <c r="AL25" s="113">
        <f>Finansējums!AS84</f>
        <v>0</v>
      </c>
      <c r="AM25" s="113">
        <f>Finansējums!AT84</f>
        <v>0</v>
      </c>
      <c r="AN25" s="113">
        <f>Finansējums!AU84</f>
        <v>0</v>
      </c>
      <c r="AO25" s="113">
        <f>Finansējums!AV84</f>
        <v>0</v>
      </c>
      <c r="AP25" s="113">
        <f>Finansējums!AW84</f>
        <v>0</v>
      </c>
      <c r="AQ25" s="113">
        <f>Finansējums!AX84</f>
        <v>0</v>
      </c>
      <c r="AR25" s="113">
        <f>Finansējums!AY84</f>
        <v>0</v>
      </c>
      <c r="AS25" s="113">
        <f>Finansējums!AZ84</f>
        <v>0</v>
      </c>
      <c r="AT25" s="113">
        <f>Finansējums!BA84</f>
        <v>0</v>
      </c>
      <c r="AU25" s="113">
        <f>Finansējums!BB84</f>
        <v>0</v>
      </c>
      <c r="AV25" s="113">
        <f>Finansējums!BC84</f>
        <v>0</v>
      </c>
      <c r="AW25" s="113">
        <f>Finansējums!BD84</f>
        <v>0</v>
      </c>
      <c r="AX25" s="113">
        <f>Finansējums!BE84</f>
        <v>0</v>
      </c>
      <c r="AY25" s="113">
        <f>Finansējums!BF84</f>
        <v>0</v>
      </c>
      <c r="AZ25" s="113">
        <f>Finansējums!BG84</f>
        <v>0</v>
      </c>
    </row>
    <row r="26" spans="1:212" s="24" customFormat="1" ht="15.45" customHeight="1" x14ac:dyDescent="0.25">
      <c r="A26" s="22"/>
      <c r="B26" s="169" t="s">
        <v>42</v>
      </c>
      <c r="C26" s="114" t="e">
        <f t="shared" ref="C26:AH26" si="7">SUM(C20:C25)</f>
        <v>#VALUE!</v>
      </c>
      <c r="D26" s="114" t="e">
        <f t="shared" si="7"/>
        <v>#VALUE!</v>
      </c>
      <c r="E26" s="114" t="e">
        <f t="shared" si="7"/>
        <v>#VALUE!</v>
      </c>
      <c r="F26" s="114" t="e">
        <f t="shared" si="7"/>
        <v>#VALUE!</v>
      </c>
      <c r="G26" s="114" t="e">
        <f t="shared" si="7"/>
        <v>#VALUE!</v>
      </c>
      <c r="H26" s="114" t="e">
        <f t="shared" si="7"/>
        <v>#VALUE!</v>
      </c>
      <c r="I26" s="114" t="e">
        <f t="shared" si="7"/>
        <v>#VALUE!</v>
      </c>
      <c r="J26" s="114" t="e">
        <f t="shared" si="7"/>
        <v>#VALUE!</v>
      </c>
      <c r="K26" s="114">
        <f t="shared" si="7"/>
        <v>0</v>
      </c>
      <c r="L26" s="114">
        <f t="shared" si="7"/>
        <v>0</v>
      </c>
      <c r="M26" s="114">
        <f t="shared" si="7"/>
        <v>0</v>
      </c>
      <c r="N26" s="114">
        <f t="shared" si="7"/>
        <v>0</v>
      </c>
      <c r="O26" s="114">
        <f t="shared" si="7"/>
        <v>0</v>
      </c>
      <c r="P26" s="114">
        <f t="shared" si="7"/>
        <v>0</v>
      </c>
      <c r="Q26" s="114">
        <f t="shared" si="7"/>
        <v>0</v>
      </c>
      <c r="R26" s="114">
        <f t="shared" si="7"/>
        <v>0</v>
      </c>
      <c r="S26" s="114">
        <f t="shared" si="7"/>
        <v>0</v>
      </c>
      <c r="T26" s="114">
        <f t="shared" si="7"/>
        <v>0</v>
      </c>
      <c r="U26" s="114">
        <f t="shared" si="7"/>
        <v>0</v>
      </c>
      <c r="V26" s="114">
        <f t="shared" si="7"/>
        <v>0</v>
      </c>
      <c r="W26" s="114">
        <f t="shared" si="7"/>
        <v>0</v>
      </c>
      <c r="X26" s="114">
        <f t="shared" si="7"/>
        <v>0</v>
      </c>
      <c r="Y26" s="114">
        <f t="shared" si="7"/>
        <v>0</v>
      </c>
      <c r="Z26" s="114">
        <f t="shared" si="7"/>
        <v>0</v>
      </c>
      <c r="AA26" s="114">
        <f t="shared" si="7"/>
        <v>0</v>
      </c>
      <c r="AB26" s="114">
        <f t="shared" si="7"/>
        <v>0</v>
      </c>
      <c r="AC26" s="114">
        <f t="shared" si="7"/>
        <v>0</v>
      </c>
      <c r="AD26" s="114">
        <f t="shared" si="7"/>
        <v>0</v>
      </c>
      <c r="AE26" s="114">
        <f t="shared" si="7"/>
        <v>0</v>
      </c>
      <c r="AF26" s="114">
        <f t="shared" si="7"/>
        <v>0</v>
      </c>
      <c r="AG26" s="114">
        <f t="shared" si="7"/>
        <v>0</v>
      </c>
      <c r="AH26" s="114">
        <f t="shared" si="7"/>
        <v>0</v>
      </c>
      <c r="AI26" s="114">
        <f t="shared" ref="AI26:AZ26" si="8">SUM(AI20:AI25)</f>
        <v>0</v>
      </c>
      <c r="AJ26" s="114">
        <f t="shared" si="8"/>
        <v>0</v>
      </c>
      <c r="AK26" s="114">
        <f t="shared" si="8"/>
        <v>0</v>
      </c>
      <c r="AL26" s="114">
        <f t="shared" si="8"/>
        <v>0</v>
      </c>
      <c r="AM26" s="114">
        <f t="shared" si="8"/>
        <v>0</v>
      </c>
      <c r="AN26" s="114">
        <f t="shared" si="8"/>
        <v>0</v>
      </c>
      <c r="AO26" s="114">
        <f t="shared" si="8"/>
        <v>0</v>
      </c>
      <c r="AP26" s="114">
        <f t="shared" si="8"/>
        <v>0</v>
      </c>
      <c r="AQ26" s="114">
        <f t="shared" si="8"/>
        <v>0</v>
      </c>
      <c r="AR26" s="114">
        <f t="shared" si="8"/>
        <v>0</v>
      </c>
      <c r="AS26" s="114">
        <f t="shared" si="8"/>
        <v>0</v>
      </c>
      <c r="AT26" s="114">
        <f t="shared" si="8"/>
        <v>0</v>
      </c>
      <c r="AU26" s="114">
        <f t="shared" si="8"/>
        <v>0</v>
      </c>
      <c r="AV26" s="114">
        <f t="shared" si="8"/>
        <v>0</v>
      </c>
      <c r="AW26" s="114">
        <f t="shared" si="8"/>
        <v>0</v>
      </c>
      <c r="AX26" s="114">
        <f t="shared" si="8"/>
        <v>0</v>
      </c>
      <c r="AY26" s="114">
        <f t="shared" si="8"/>
        <v>0</v>
      </c>
      <c r="AZ26" s="114">
        <f t="shared" si="8"/>
        <v>0</v>
      </c>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row>
    <row r="27" spans="1:212" s="22" customFormat="1" ht="15.45" customHeight="1" x14ac:dyDescent="0.25">
      <c r="B27" s="167" t="s">
        <v>54</v>
      </c>
      <c r="C27" s="62" t="e">
        <f t="shared" ref="C27:AH27" si="9">C15+C18+C26</f>
        <v>#VALUE!</v>
      </c>
      <c r="D27" s="62" t="e">
        <f t="shared" si="9"/>
        <v>#VALUE!</v>
      </c>
      <c r="E27" s="62" t="e">
        <f t="shared" si="9"/>
        <v>#VALUE!</v>
      </c>
      <c r="F27" s="62" t="e">
        <f t="shared" si="9"/>
        <v>#VALUE!</v>
      </c>
      <c r="G27" s="62" t="e">
        <f t="shared" si="9"/>
        <v>#VALUE!</v>
      </c>
      <c r="H27" s="62" t="e">
        <f t="shared" si="9"/>
        <v>#VALUE!</v>
      </c>
      <c r="I27" s="62" t="e">
        <f t="shared" si="9"/>
        <v>#VALUE!</v>
      </c>
      <c r="J27" s="62" t="e">
        <f t="shared" si="9"/>
        <v>#VALUE!</v>
      </c>
      <c r="K27" s="62" t="e">
        <f t="shared" si="9"/>
        <v>#VALUE!</v>
      </c>
      <c r="L27" s="62" t="e">
        <f t="shared" si="9"/>
        <v>#VALUE!</v>
      </c>
      <c r="M27" s="62" t="e">
        <f t="shared" si="9"/>
        <v>#VALUE!</v>
      </c>
      <c r="N27" s="62" t="e">
        <f t="shared" si="9"/>
        <v>#VALUE!</v>
      </c>
      <c r="O27" s="62" t="e">
        <f t="shared" si="9"/>
        <v>#VALUE!</v>
      </c>
      <c r="P27" s="62" t="e">
        <f t="shared" si="9"/>
        <v>#VALUE!</v>
      </c>
      <c r="Q27" s="62" t="e">
        <f t="shared" si="9"/>
        <v>#VALUE!</v>
      </c>
      <c r="R27" s="62" t="e">
        <f t="shared" si="9"/>
        <v>#VALUE!</v>
      </c>
      <c r="S27" s="62" t="e">
        <f t="shared" si="9"/>
        <v>#VALUE!</v>
      </c>
      <c r="T27" s="62" t="e">
        <f t="shared" si="9"/>
        <v>#VALUE!</v>
      </c>
      <c r="U27" s="62" t="e">
        <f t="shared" si="9"/>
        <v>#VALUE!</v>
      </c>
      <c r="V27" s="62" t="e">
        <f t="shared" si="9"/>
        <v>#VALUE!</v>
      </c>
      <c r="W27" s="62" t="e">
        <f t="shared" si="9"/>
        <v>#VALUE!</v>
      </c>
      <c r="X27" s="62" t="e">
        <f t="shared" si="9"/>
        <v>#VALUE!</v>
      </c>
      <c r="Y27" s="62" t="e">
        <f t="shared" si="9"/>
        <v>#VALUE!</v>
      </c>
      <c r="Z27" s="62" t="e">
        <f t="shared" si="9"/>
        <v>#VALUE!</v>
      </c>
      <c r="AA27" s="62" t="e">
        <f t="shared" si="9"/>
        <v>#VALUE!</v>
      </c>
      <c r="AB27" s="62" t="e">
        <f t="shared" si="9"/>
        <v>#VALUE!</v>
      </c>
      <c r="AC27" s="62" t="e">
        <f t="shared" si="9"/>
        <v>#VALUE!</v>
      </c>
      <c r="AD27" s="62" t="e">
        <f t="shared" si="9"/>
        <v>#VALUE!</v>
      </c>
      <c r="AE27" s="62" t="e">
        <f t="shared" si="9"/>
        <v>#VALUE!</v>
      </c>
      <c r="AF27" s="62" t="e">
        <f t="shared" si="9"/>
        <v>#VALUE!</v>
      </c>
      <c r="AG27" s="62" t="e">
        <f t="shared" si="9"/>
        <v>#VALUE!</v>
      </c>
      <c r="AH27" s="62" t="e">
        <f t="shared" si="9"/>
        <v>#VALUE!</v>
      </c>
      <c r="AI27" s="62" t="e">
        <f t="shared" ref="AI27:AZ27" si="10">AI15+AI18+AI26</f>
        <v>#VALUE!</v>
      </c>
      <c r="AJ27" s="62" t="e">
        <f t="shared" si="10"/>
        <v>#VALUE!</v>
      </c>
      <c r="AK27" s="62" t="e">
        <f t="shared" si="10"/>
        <v>#VALUE!</v>
      </c>
      <c r="AL27" s="62" t="e">
        <f t="shared" si="10"/>
        <v>#VALUE!</v>
      </c>
      <c r="AM27" s="62" t="e">
        <f t="shared" si="10"/>
        <v>#VALUE!</v>
      </c>
      <c r="AN27" s="62" t="e">
        <f t="shared" si="10"/>
        <v>#VALUE!</v>
      </c>
      <c r="AO27" s="62" t="e">
        <f t="shared" si="10"/>
        <v>#VALUE!</v>
      </c>
      <c r="AP27" s="62">
        <f t="shared" si="10"/>
        <v>0</v>
      </c>
      <c r="AQ27" s="62">
        <f t="shared" si="10"/>
        <v>0</v>
      </c>
      <c r="AR27" s="62">
        <f t="shared" si="10"/>
        <v>0</v>
      </c>
      <c r="AS27" s="62">
        <f t="shared" si="10"/>
        <v>0</v>
      </c>
      <c r="AT27" s="62">
        <f t="shared" si="10"/>
        <v>0</v>
      </c>
      <c r="AU27" s="62">
        <f t="shared" si="10"/>
        <v>0</v>
      </c>
      <c r="AV27" s="62">
        <f t="shared" si="10"/>
        <v>0</v>
      </c>
      <c r="AW27" s="62">
        <f t="shared" si="10"/>
        <v>0</v>
      </c>
      <c r="AX27" s="62">
        <f t="shared" si="10"/>
        <v>0</v>
      </c>
      <c r="AY27" s="62">
        <f t="shared" si="10"/>
        <v>0</v>
      </c>
      <c r="AZ27" s="62">
        <f t="shared" si="10"/>
        <v>0</v>
      </c>
      <c r="BA27" s="25"/>
    </row>
    <row r="28" spans="1:212" s="22" customFormat="1" ht="15.45" customHeight="1" x14ac:dyDescent="0.25">
      <c r="B28" s="53" t="s">
        <v>57</v>
      </c>
      <c r="C28" s="63" t="e">
        <f t="shared" ref="C28:AH28" si="11">C27-C20</f>
        <v>#VALUE!</v>
      </c>
      <c r="D28" s="63" t="e">
        <f t="shared" si="11"/>
        <v>#VALUE!</v>
      </c>
      <c r="E28" s="63" t="e">
        <f t="shared" si="11"/>
        <v>#VALUE!</v>
      </c>
      <c r="F28" s="63" t="e">
        <f t="shared" si="11"/>
        <v>#VALUE!</v>
      </c>
      <c r="G28" s="63" t="e">
        <f t="shared" si="11"/>
        <v>#VALUE!</v>
      </c>
      <c r="H28" s="63" t="e">
        <f t="shared" si="11"/>
        <v>#VALUE!</v>
      </c>
      <c r="I28" s="63" t="e">
        <f t="shared" si="11"/>
        <v>#VALUE!</v>
      </c>
      <c r="J28" s="63" t="e">
        <f t="shared" si="11"/>
        <v>#VALUE!</v>
      </c>
      <c r="K28" s="63" t="e">
        <f t="shared" si="11"/>
        <v>#VALUE!</v>
      </c>
      <c r="L28" s="63" t="e">
        <f t="shared" si="11"/>
        <v>#VALUE!</v>
      </c>
      <c r="M28" s="63" t="e">
        <f t="shared" si="11"/>
        <v>#VALUE!</v>
      </c>
      <c r="N28" s="63" t="e">
        <f t="shared" si="11"/>
        <v>#VALUE!</v>
      </c>
      <c r="O28" s="63" t="e">
        <f t="shared" si="11"/>
        <v>#VALUE!</v>
      </c>
      <c r="P28" s="63" t="e">
        <f t="shared" si="11"/>
        <v>#VALUE!</v>
      </c>
      <c r="Q28" s="63" t="e">
        <f t="shared" si="11"/>
        <v>#VALUE!</v>
      </c>
      <c r="R28" s="63" t="e">
        <f t="shared" si="11"/>
        <v>#VALUE!</v>
      </c>
      <c r="S28" s="63" t="e">
        <f t="shared" si="11"/>
        <v>#VALUE!</v>
      </c>
      <c r="T28" s="63" t="e">
        <f t="shared" si="11"/>
        <v>#VALUE!</v>
      </c>
      <c r="U28" s="63" t="e">
        <f t="shared" si="11"/>
        <v>#VALUE!</v>
      </c>
      <c r="V28" s="63" t="e">
        <f t="shared" si="11"/>
        <v>#VALUE!</v>
      </c>
      <c r="W28" s="63" t="e">
        <f t="shared" si="11"/>
        <v>#VALUE!</v>
      </c>
      <c r="X28" s="63" t="e">
        <f t="shared" si="11"/>
        <v>#VALUE!</v>
      </c>
      <c r="Y28" s="63" t="e">
        <f t="shared" si="11"/>
        <v>#VALUE!</v>
      </c>
      <c r="Z28" s="63" t="e">
        <f t="shared" si="11"/>
        <v>#VALUE!</v>
      </c>
      <c r="AA28" s="63" t="e">
        <f t="shared" si="11"/>
        <v>#VALUE!</v>
      </c>
      <c r="AB28" s="63" t="e">
        <f t="shared" si="11"/>
        <v>#VALUE!</v>
      </c>
      <c r="AC28" s="63" t="e">
        <f t="shared" si="11"/>
        <v>#VALUE!</v>
      </c>
      <c r="AD28" s="63" t="e">
        <f t="shared" si="11"/>
        <v>#VALUE!</v>
      </c>
      <c r="AE28" s="63" t="e">
        <f t="shared" si="11"/>
        <v>#VALUE!</v>
      </c>
      <c r="AF28" s="63" t="e">
        <f t="shared" si="11"/>
        <v>#VALUE!</v>
      </c>
      <c r="AG28" s="63" t="e">
        <f t="shared" si="11"/>
        <v>#VALUE!</v>
      </c>
      <c r="AH28" s="63" t="e">
        <f t="shared" si="11"/>
        <v>#VALUE!</v>
      </c>
      <c r="AI28" s="63" t="e">
        <f t="shared" ref="AI28:AZ28" si="12">AI27-AI20</f>
        <v>#VALUE!</v>
      </c>
      <c r="AJ28" s="63" t="e">
        <f t="shared" si="12"/>
        <v>#VALUE!</v>
      </c>
      <c r="AK28" s="63" t="e">
        <f t="shared" si="12"/>
        <v>#VALUE!</v>
      </c>
      <c r="AL28" s="63" t="e">
        <f t="shared" si="12"/>
        <v>#VALUE!</v>
      </c>
      <c r="AM28" s="63" t="e">
        <f t="shared" si="12"/>
        <v>#VALUE!</v>
      </c>
      <c r="AN28" s="63" t="e">
        <f t="shared" si="12"/>
        <v>#VALUE!</v>
      </c>
      <c r="AO28" s="63" t="e">
        <f t="shared" si="12"/>
        <v>#VALUE!</v>
      </c>
      <c r="AP28" s="63">
        <f t="shared" si="12"/>
        <v>0</v>
      </c>
      <c r="AQ28" s="63">
        <f t="shared" si="12"/>
        <v>0</v>
      </c>
      <c r="AR28" s="63">
        <f t="shared" si="12"/>
        <v>0</v>
      </c>
      <c r="AS28" s="63">
        <f t="shared" si="12"/>
        <v>0</v>
      </c>
      <c r="AT28" s="63">
        <f t="shared" si="12"/>
        <v>0</v>
      </c>
      <c r="AU28" s="63">
        <f t="shared" si="12"/>
        <v>0</v>
      </c>
      <c r="AV28" s="63">
        <f t="shared" si="12"/>
        <v>0</v>
      </c>
      <c r="AW28" s="63">
        <f t="shared" si="12"/>
        <v>0</v>
      </c>
      <c r="AX28" s="63">
        <f t="shared" si="12"/>
        <v>0</v>
      </c>
      <c r="AY28" s="63">
        <f t="shared" si="12"/>
        <v>0</v>
      </c>
      <c r="AZ28" s="63">
        <f t="shared" si="12"/>
        <v>0</v>
      </c>
    </row>
    <row r="29" spans="1:212" s="22" customFormat="1" ht="15.45" customHeight="1" x14ac:dyDescent="0.25">
      <c r="B29" s="327" t="s">
        <v>70</v>
      </c>
      <c r="C29" s="328" t="e">
        <f>IF(C28&gt;0,-'Pamata pieņēmumi'!$D$11*'Naudas plūsma'!C28,0)</f>
        <v>#VALUE!</v>
      </c>
      <c r="D29" s="328" t="e">
        <f>IF(D28&gt;0,-'Pamata pieņēmumi'!$D$11*'Naudas plūsma'!D28,0)</f>
        <v>#VALUE!</v>
      </c>
      <c r="E29" s="328" t="e">
        <f>IF(E28&gt;0,-'Pamata pieņēmumi'!$D$11*'Naudas plūsma'!E28,0)</f>
        <v>#VALUE!</v>
      </c>
      <c r="F29" s="328" t="e">
        <f>IF(F28&gt;0,-'Pamata pieņēmumi'!$D$11*'Naudas plūsma'!F28,0)</f>
        <v>#VALUE!</v>
      </c>
      <c r="G29" s="328" t="e">
        <f>IF(G28&gt;0,-'Pamata pieņēmumi'!$D$11*'Naudas plūsma'!G28,0)</f>
        <v>#VALUE!</v>
      </c>
      <c r="H29" s="328" t="e">
        <f>IF(H28&gt;0,-'Pamata pieņēmumi'!$D$11*'Naudas plūsma'!H28,0)</f>
        <v>#VALUE!</v>
      </c>
      <c r="I29" s="328" t="e">
        <f>IF(I28&gt;0,-'Pamata pieņēmumi'!$D$11*'Naudas plūsma'!I28,0)</f>
        <v>#VALUE!</v>
      </c>
      <c r="J29" s="328" t="e">
        <f>IF(J28&gt;0,-'Pamata pieņēmumi'!$D$11*'Naudas plūsma'!J28,0)</f>
        <v>#VALUE!</v>
      </c>
      <c r="K29" s="328" t="e">
        <f>IF(K28&gt;0,-'Pamata pieņēmumi'!$D$11*'Naudas plūsma'!K28,0)</f>
        <v>#VALUE!</v>
      </c>
      <c r="L29" s="328" t="e">
        <f>IF(L28&gt;0,-'Pamata pieņēmumi'!$D$11*'Naudas plūsma'!L28,0)</f>
        <v>#VALUE!</v>
      </c>
      <c r="M29" s="328" t="e">
        <f>IF(M28&gt;0,-'Pamata pieņēmumi'!$D$11*'Naudas plūsma'!M28,0)</f>
        <v>#VALUE!</v>
      </c>
      <c r="N29" s="328" t="e">
        <f>IF(N28&gt;0,-'Pamata pieņēmumi'!$D$11*'Naudas plūsma'!N28,0)</f>
        <v>#VALUE!</v>
      </c>
      <c r="O29" s="328" t="e">
        <f>IF(O28&gt;0,-'Pamata pieņēmumi'!$D$11*'Naudas plūsma'!O28,0)</f>
        <v>#VALUE!</v>
      </c>
      <c r="P29" s="328" t="e">
        <f>IF(P28&gt;0,-'Pamata pieņēmumi'!$D$11*'Naudas plūsma'!P28,0)</f>
        <v>#VALUE!</v>
      </c>
      <c r="Q29" s="328" t="e">
        <f>IF(Q28&gt;0,-'Pamata pieņēmumi'!$D$11*'Naudas plūsma'!Q28,0)</f>
        <v>#VALUE!</v>
      </c>
      <c r="R29" s="328" t="e">
        <f>IF(R28&gt;0,-'Pamata pieņēmumi'!$D$11*'Naudas plūsma'!R28,0)</f>
        <v>#VALUE!</v>
      </c>
      <c r="S29" s="328" t="e">
        <f>IF(S28&gt;0,-'Pamata pieņēmumi'!$D$11*'Naudas plūsma'!S28,0)</f>
        <v>#VALUE!</v>
      </c>
      <c r="T29" s="328" t="e">
        <f>IF(T28&gt;0,-'Pamata pieņēmumi'!$D$11*'Naudas plūsma'!T28,0)</f>
        <v>#VALUE!</v>
      </c>
      <c r="U29" s="328" t="e">
        <f>IF(U28&gt;0,-'Pamata pieņēmumi'!$D$11*'Naudas plūsma'!U28,0)</f>
        <v>#VALUE!</v>
      </c>
      <c r="V29" s="328" t="e">
        <f>IF(V28&gt;0,-'Pamata pieņēmumi'!$D$11*'Naudas plūsma'!V28,0)</f>
        <v>#VALUE!</v>
      </c>
      <c r="W29" s="328" t="e">
        <f>IF(W28&gt;0,-'Pamata pieņēmumi'!$D$11*'Naudas plūsma'!W28,0)</f>
        <v>#VALUE!</v>
      </c>
      <c r="X29" s="328" t="e">
        <f>IF(X28&gt;0,-'Pamata pieņēmumi'!$D$11*'Naudas plūsma'!X28,0)</f>
        <v>#VALUE!</v>
      </c>
      <c r="Y29" s="328" t="e">
        <f>IF(Y28&gt;0,-'Pamata pieņēmumi'!$D$11*'Naudas plūsma'!Y28,0)</f>
        <v>#VALUE!</v>
      </c>
      <c r="Z29" s="328" t="e">
        <f>IF(Z28&gt;0,-'Pamata pieņēmumi'!$D$11*'Naudas plūsma'!Z28,0)</f>
        <v>#VALUE!</v>
      </c>
      <c r="AA29" s="328" t="e">
        <f>IF(AA28&gt;0,-'Pamata pieņēmumi'!$D$11*'Naudas plūsma'!AA28,0)</f>
        <v>#VALUE!</v>
      </c>
      <c r="AB29" s="328" t="e">
        <f>IF(AB28&gt;0,-'Pamata pieņēmumi'!$D$11*'Naudas plūsma'!AB28,0)</f>
        <v>#VALUE!</v>
      </c>
      <c r="AC29" s="328" t="e">
        <f>IF(AC28&gt;0,-'Pamata pieņēmumi'!$D$11*'Naudas plūsma'!AC28,0)</f>
        <v>#VALUE!</v>
      </c>
      <c r="AD29" s="328" t="e">
        <f>IF(AD28&gt;0,-'Pamata pieņēmumi'!$D$11*'Naudas plūsma'!AD28,0)</f>
        <v>#VALUE!</v>
      </c>
      <c r="AE29" s="328" t="e">
        <f>IF(AE28&gt;0,-'Pamata pieņēmumi'!$D$11*'Naudas plūsma'!AE28,0)</f>
        <v>#VALUE!</v>
      </c>
      <c r="AF29" s="328" t="e">
        <f>IF(AF28&gt;0,-'Pamata pieņēmumi'!$D$11*'Naudas plūsma'!AF28,0)</f>
        <v>#VALUE!</v>
      </c>
      <c r="AG29" s="328" t="e">
        <f>IF(AG28&gt;0,-'Pamata pieņēmumi'!$D$11*'Naudas plūsma'!AG28,0)</f>
        <v>#VALUE!</v>
      </c>
      <c r="AH29" s="328" t="e">
        <f>IF(AH28&gt;0,-'Pamata pieņēmumi'!$D$11*'Naudas plūsma'!AH28,0)</f>
        <v>#VALUE!</v>
      </c>
      <c r="AI29" s="328" t="e">
        <f>IF(AI28&gt;0,-'Pamata pieņēmumi'!$D$11*'Naudas plūsma'!AI28,0)</f>
        <v>#VALUE!</v>
      </c>
      <c r="AJ29" s="328" t="e">
        <f>IF(AJ28&gt;0,-'Pamata pieņēmumi'!$D$11*'Naudas plūsma'!AJ28,0)</f>
        <v>#VALUE!</v>
      </c>
      <c r="AK29" s="328" t="e">
        <f>IF(AK28&gt;0,-'Pamata pieņēmumi'!$D$11*'Naudas plūsma'!AK28,0)</f>
        <v>#VALUE!</v>
      </c>
      <c r="AL29" s="328" t="e">
        <f>IF(AL28&gt;0,-'Pamata pieņēmumi'!$D$11*'Naudas plūsma'!AL28,0)</f>
        <v>#VALUE!</v>
      </c>
      <c r="AM29" s="328" t="e">
        <f>IF(AM28&gt;0,-'Pamata pieņēmumi'!$D$11*'Naudas plūsma'!AM28,0)</f>
        <v>#VALUE!</v>
      </c>
      <c r="AN29" s="328" t="e">
        <f>IF(AN28&gt;0,-'Pamata pieņēmumi'!$D$11*'Naudas plūsma'!AN28,0)</f>
        <v>#VALUE!</v>
      </c>
      <c r="AO29" s="328" t="e">
        <f>IF(AO28&gt;0,-'Pamata pieņēmumi'!$D$11*'Naudas plūsma'!AO28,0)</f>
        <v>#VALUE!</v>
      </c>
      <c r="AP29" s="328">
        <f>IF(AP28&gt;0,-'Pamata pieņēmumi'!$D$11*'Naudas plūsma'!AP28,0)</f>
        <v>0</v>
      </c>
      <c r="AQ29" s="328">
        <f>IF(AQ28&gt;0,-'Pamata pieņēmumi'!$D$11*'Naudas plūsma'!AQ28,0)</f>
        <v>0</v>
      </c>
      <c r="AR29" s="328">
        <f>IF(AR28&gt;0,-'Pamata pieņēmumi'!$D$11*'Naudas plūsma'!AR28,0)</f>
        <v>0</v>
      </c>
      <c r="AS29" s="328">
        <f>IF(AS28&gt;0,-'Pamata pieņēmumi'!$D$11*'Naudas plūsma'!AS28,0)</f>
        <v>0</v>
      </c>
      <c r="AT29" s="328">
        <f>IF(AT28&gt;0,-'Pamata pieņēmumi'!$D$11*'Naudas plūsma'!AT28,0)</f>
        <v>0</v>
      </c>
      <c r="AU29" s="328">
        <f>IF(AU28&gt;0,-'Pamata pieņēmumi'!$D$11*'Naudas plūsma'!AU28,0)</f>
        <v>0</v>
      </c>
      <c r="AV29" s="328">
        <f>IF(AV28&gt;0,-'Pamata pieņēmumi'!$D$11*'Naudas plūsma'!AV28,0)</f>
        <v>0</v>
      </c>
      <c r="AW29" s="328">
        <f>IF(AW28&gt;0,-'Pamata pieņēmumi'!$D$11*'Naudas plūsma'!AW28,0)</f>
        <v>0</v>
      </c>
      <c r="AX29" s="328">
        <f>IF(AX28&gt;0,-'Pamata pieņēmumi'!$D$11*'Naudas plūsma'!AX28,0)</f>
        <v>0</v>
      </c>
      <c r="AY29" s="328">
        <f>IF(AY28&gt;0,-'Pamata pieņēmumi'!$D$11*'Naudas plūsma'!AY28,0)</f>
        <v>0</v>
      </c>
      <c r="AZ29" s="328">
        <f>IF(AZ28&gt;0,-'Pamata pieņēmumi'!$D$11*'Naudas plūsma'!AZ28,0)</f>
        <v>0</v>
      </c>
    </row>
    <row r="30" spans="1:212" s="26" customFormat="1" ht="15.45" customHeight="1" x14ac:dyDescent="0.25">
      <c r="B30" s="171" t="s">
        <v>53</v>
      </c>
      <c r="C30" s="40" t="e">
        <f>C28+C29</f>
        <v>#VALUE!</v>
      </c>
      <c r="D30" s="40" t="e">
        <f>D28+D29</f>
        <v>#VALUE!</v>
      </c>
      <c r="E30" s="40" t="e">
        <f t="shared" ref="E30:AZ30" si="13">E28+E29</f>
        <v>#VALUE!</v>
      </c>
      <c r="F30" s="40" t="e">
        <f t="shared" si="13"/>
        <v>#VALUE!</v>
      </c>
      <c r="G30" s="40" t="e">
        <f t="shared" si="13"/>
        <v>#VALUE!</v>
      </c>
      <c r="H30" s="40" t="e">
        <f t="shared" si="13"/>
        <v>#VALUE!</v>
      </c>
      <c r="I30" s="40" t="e">
        <f t="shared" si="13"/>
        <v>#VALUE!</v>
      </c>
      <c r="J30" s="40" t="e">
        <f t="shared" si="13"/>
        <v>#VALUE!</v>
      </c>
      <c r="K30" s="40" t="e">
        <f t="shared" si="13"/>
        <v>#VALUE!</v>
      </c>
      <c r="L30" s="40" t="e">
        <f t="shared" si="13"/>
        <v>#VALUE!</v>
      </c>
      <c r="M30" s="40" t="e">
        <f t="shared" si="13"/>
        <v>#VALUE!</v>
      </c>
      <c r="N30" s="40" t="e">
        <f t="shared" si="13"/>
        <v>#VALUE!</v>
      </c>
      <c r="O30" s="40" t="e">
        <f t="shared" si="13"/>
        <v>#VALUE!</v>
      </c>
      <c r="P30" s="40" t="e">
        <f t="shared" si="13"/>
        <v>#VALUE!</v>
      </c>
      <c r="Q30" s="40" t="e">
        <f t="shared" si="13"/>
        <v>#VALUE!</v>
      </c>
      <c r="R30" s="40" t="e">
        <f t="shared" si="13"/>
        <v>#VALUE!</v>
      </c>
      <c r="S30" s="40" t="e">
        <f t="shared" si="13"/>
        <v>#VALUE!</v>
      </c>
      <c r="T30" s="40" t="e">
        <f t="shared" si="13"/>
        <v>#VALUE!</v>
      </c>
      <c r="U30" s="40" t="e">
        <f t="shared" si="13"/>
        <v>#VALUE!</v>
      </c>
      <c r="V30" s="40" t="e">
        <f t="shared" si="13"/>
        <v>#VALUE!</v>
      </c>
      <c r="W30" s="40" t="e">
        <f t="shared" si="13"/>
        <v>#VALUE!</v>
      </c>
      <c r="X30" s="40" t="e">
        <f t="shared" si="13"/>
        <v>#VALUE!</v>
      </c>
      <c r="Y30" s="40" t="e">
        <f t="shared" si="13"/>
        <v>#VALUE!</v>
      </c>
      <c r="Z30" s="40" t="e">
        <f t="shared" si="13"/>
        <v>#VALUE!</v>
      </c>
      <c r="AA30" s="40" t="e">
        <f t="shared" si="13"/>
        <v>#VALUE!</v>
      </c>
      <c r="AB30" s="40" t="e">
        <f t="shared" si="13"/>
        <v>#VALUE!</v>
      </c>
      <c r="AC30" s="40" t="e">
        <f t="shared" si="13"/>
        <v>#VALUE!</v>
      </c>
      <c r="AD30" s="40" t="e">
        <f t="shared" si="13"/>
        <v>#VALUE!</v>
      </c>
      <c r="AE30" s="40" t="e">
        <f t="shared" si="13"/>
        <v>#VALUE!</v>
      </c>
      <c r="AF30" s="40" t="e">
        <f t="shared" si="13"/>
        <v>#VALUE!</v>
      </c>
      <c r="AG30" s="40" t="e">
        <f t="shared" si="13"/>
        <v>#VALUE!</v>
      </c>
      <c r="AH30" s="40" t="e">
        <f t="shared" si="13"/>
        <v>#VALUE!</v>
      </c>
      <c r="AI30" s="40" t="e">
        <f t="shared" si="13"/>
        <v>#VALUE!</v>
      </c>
      <c r="AJ30" s="40" t="e">
        <f t="shared" si="13"/>
        <v>#VALUE!</v>
      </c>
      <c r="AK30" s="40" t="e">
        <f t="shared" si="13"/>
        <v>#VALUE!</v>
      </c>
      <c r="AL30" s="40" t="e">
        <f t="shared" si="13"/>
        <v>#VALUE!</v>
      </c>
      <c r="AM30" s="40" t="e">
        <f t="shared" si="13"/>
        <v>#VALUE!</v>
      </c>
      <c r="AN30" s="40" t="e">
        <f t="shared" si="13"/>
        <v>#VALUE!</v>
      </c>
      <c r="AO30" s="40" t="e">
        <f t="shared" si="13"/>
        <v>#VALUE!</v>
      </c>
      <c r="AP30" s="40">
        <f t="shared" si="13"/>
        <v>0</v>
      </c>
      <c r="AQ30" s="40">
        <f t="shared" si="13"/>
        <v>0</v>
      </c>
      <c r="AR30" s="40">
        <f t="shared" si="13"/>
        <v>0</v>
      </c>
      <c r="AS30" s="40">
        <f t="shared" si="13"/>
        <v>0</v>
      </c>
      <c r="AT30" s="40">
        <f t="shared" si="13"/>
        <v>0</v>
      </c>
      <c r="AU30" s="40">
        <f t="shared" si="13"/>
        <v>0</v>
      </c>
      <c r="AV30" s="40">
        <f t="shared" si="13"/>
        <v>0</v>
      </c>
      <c r="AW30" s="40">
        <f t="shared" si="13"/>
        <v>0</v>
      </c>
      <c r="AX30" s="40">
        <f t="shared" si="13"/>
        <v>0</v>
      </c>
      <c r="AY30" s="40">
        <f>AY28+AY29</f>
        <v>0</v>
      </c>
      <c r="AZ30" s="40">
        <f t="shared" si="13"/>
        <v>0</v>
      </c>
    </row>
    <row r="31" spans="1:212" s="27" customFormat="1" ht="15.45" customHeight="1" x14ac:dyDescent="0.25">
      <c r="B31" s="53" t="s">
        <v>58</v>
      </c>
      <c r="C31" s="63" t="e">
        <f>C30</f>
        <v>#VALUE!</v>
      </c>
      <c r="D31" s="63" t="e">
        <f>D30/(1+'Pamata pieņēmumi'!$D$30^(D5-1))+C31</f>
        <v>#VALUE!</v>
      </c>
      <c r="E31" s="63" t="e">
        <f>E30/(1+'Pamata pieņēmumi'!$D$30^(E5-1))+D31</f>
        <v>#VALUE!</v>
      </c>
      <c r="F31" s="63" t="e">
        <f>F30/(1+'Pamata pieņēmumi'!$D$30^(F5-1))+E31</f>
        <v>#VALUE!</v>
      </c>
      <c r="G31" s="63" t="e">
        <f>G30/(1+'Pamata pieņēmumi'!$D$30^(G5-1))+F31</f>
        <v>#VALUE!</v>
      </c>
      <c r="H31" s="63" t="e">
        <f>H30/(1+'Pamata pieņēmumi'!$D$30^(H5-1))+G31</f>
        <v>#VALUE!</v>
      </c>
      <c r="I31" s="63" t="e">
        <f>I30/(1+'Pamata pieņēmumi'!$D$30^(I5-1))+H31</f>
        <v>#VALUE!</v>
      </c>
      <c r="J31" s="63" t="e">
        <f>J30/(1+'Pamata pieņēmumi'!$D$30^(J5-1))+I31</f>
        <v>#VALUE!</v>
      </c>
      <c r="K31" s="63" t="e">
        <f>K30/(1+'Pamata pieņēmumi'!$D$30^(K5-1))+J31</f>
        <v>#VALUE!</v>
      </c>
      <c r="L31" s="63" t="e">
        <f>L30/(1+'Pamata pieņēmumi'!$D$30^(L5-1))+K31</f>
        <v>#VALUE!</v>
      </c>
      <c r="M31" s="63" t="e">
        <f>M30/(1+'Pamata pieņēmumi'!$D$30^(M5-1))+L31</f>
        <v>#VALUE!</v>
      </c>
      <c r="N31" s="63" t="e">
        <f>N30/(1+'Pamata pieņēmumi'!$D$30^(N5-1))+M31</f>
        <v>#VALUE!</v>
      </c>
      <c r="O31" s="63" t="e">
        <f>O30/(1+'Pamata pieņēmumi'!$D$30^(O5-1))+N31</f>
        <v>#VALUE!</v>
      </c>
      <c r="P31" s="63" t="e">
        <f>P30/(1+'Pamata pieņēmumi'!$D$30^(P5-1))+O31</f>
        <v>#VALUE!</v>
      </c>
      <c r="Q31" s="63" t="e">
        <f>Q30/(1+'Pamata pieņēmumi'!$D$30^(Q5-1))+P31</f>
        <v>#VALUE!</v>
      </c>
      <c r="R31" s="63" t="e">
        <f>R30/(1+'Pamata pieņēmumi'!$D$30^(R5-1))+Q31</f>
        <v>#VALUE!</v>
      </c>
      <c r="S31" s="63" t="e">
        <f>S30/(1+'Pamata pieņēmumi'!$D$30^(S5-1))+R31</f>
        <v>#VALUE!</v>
      </c>
      <c r="T31" s="63" t="e">
        <f>T30/(1+'Pamata pieņēmumi'!$D$30^(T5-1))+S31</f>
        <v>#VALUE!</v>
      </c>
      <c r="U31" s="63" t="e">
        <f>U30/(1+'Pamata pieņēmumi'!$D$30^(U5-1))+T31</f>
        <v>#VALUE!</v>
      </c>
      <c r="V31" s="63" t="e">
        <f>V30/(1+'Pamata pieņēmumi'!$D$30^(V5-1))+U31</f>
        <v>#VALUE!</v>
      </c>
      <c r="W31" s="63" t="e">
        <f>W30/(1+'Pamata pieņēmumi'!$D$30^(W5-1))+V31</f>
        <v>#VALUE!</v>
      </c>
      <c r="X31" s="63" t="e">
        <f>X30/(1+'Pamata pieņēmumi'!$D$30^(X5-1))+W31</f>
        <v>#VALUE!</v>
      </c>
      <c r="Y31" s="63" t="e">
        <f>Y30/(1+'Pamata pieņēmumi'!$D$30^(Y5-1))+X31</f>
        <v>#VALUE!</v>
      </c>
      <c r="Z31" s="63" t="e">
        <f>Z30/(1+'Pamata pieņēmumi'!$D$30^(Z5-1))+Y31</f>
        <v>#VALUE!</v>
      </c>
      <c r="AA31" s="63" t="e">
        <f>AA30/(1+'Pamata pieņēmumi'!$D$30^(AA5-1))+Z31</f>
        <v>#VALUE!</v>
      </c>
      <c r="AB31" s="63" t="e">
        <f>AB30/(1+'Pamata pieņēmumi'!$D$30^(AB5-1))+AA31</f>
        <v>#VALUE!</v>
      </c>
      <c r="AC31" s="63" t="e">
        <f>AC30/(1+'Pamata pieņēmumi'!$D$30^(AC5-1))+AB31</f>
        <v>#VALUE!</v>
      </c>
      <c r="AD31" s="63" t="e">
        <f>AD30/(1+'Pamata pieņēmumi'!$D$30^(AD5-1))+AC31</f>
        <v>#VALUE!</v>
      </c>
      <c r="AE31" s="63" t="e">
        <f>AE30/(1+'Pamata pieņēmumi'!$D$30^(AE5-1))+AD31</f>
        <v>#VALUE!</v>
      </c>
      <c r="AF31" s="63" t="e">
        <f>AF30/(1+'Pamata pieņēmumi'!$D$30^(AF5-1))+AE31</f>
        <v>#VALUE!</v>
      </c>
      <c r="AG31" s="63" t="e">
        <f>AG30/(1+'Pamata pieņēmumi'!$D$30^(AG5-1))+AF31</f>
        <v>#VALUE!</v>
      </c>
      <c r="AH31" s="63" t="e">
        <f>AH30/(1+'Pamata pieņēmumi'!$D$30^(AH5-1))+AG31</f>
        <v>#VALUE!</v>
      </c>
      <c r="AI31" s="63" t="e">
        <f>AI30/(1+'Pamata pieņēmumi'!$D$30^(AI5-1))+AH31</f>
        <v>#VALUE!</v>
      </c>
      <c r="AJ31" s="63" t="e">
        <f>AJ30/(1+'Pamata pieņēmumi'!$D$30^(AJ5-1))+AI31</f>
        <v>#VALUE!</v>
      </c>
      <c r="AK31" s="63" t="e">
        <f>AK30/(1+'Pamata pieņēmumi'!$D$30^(AK5-1))+AJ31</f>
        <v>#VALUE!</v>
      </c>
      <c r="AL31" s="63" t="e">
        <f>AL30/(1+'Pamata pieņēmumi'!$D$30^(AL5-1))+AK31</f>
        <v>#VALUE!</v>
      </c>
      <c r="AM31" s="63" t="e">
        <f>AM30/(1+'Pamata pieņēmumi'!$D$30^(AM5-1))+AL31</f>
        <v>#VALUE!</v>
      </c>
      <c r="AN31" s="63" t="e">
        <f>AN30/(1+'Pamata pieņēmumi'!$D$30^(AN5-1))+AM31</f>
        <v>#VALUE!</v>
      </c>
      <c r="AO31" s="63" t="e">
        <f>AO30/(1+'Pamata pieņēmumi'!$D$30^(AO5-1))+AN31</f>
        <v>#VALUE!</v>
      </c>
      <c r="AP31" s="63" t="e">
        <f>AP30/(1+'Pamata pieņēmumi'!$D$30^(AP5-1))+AO31</f>
        <v>#VALUE!</v>
      </c>
      <c r="AQ31" s="63" t="e">
        <f>AQ30/(1+'Pamata pieņēmumi'!$D$30^(AQ5-1))+AP31</f>
        <v>#VALUE!</v>
      </c>
      <c r="AR31" s="63" t="e">
        <f>AR30/(1+'Pamata pieņēmumi'!$D$30^(AR5-1))+AQ31</f>
        <v>#VALUE!</v>
      </c>
      <c r="AS31" s="63" t="e">
        <f>AS30/(1+'Pamata pieņēmumi'!$D$30^(AS5-1))+AR31</f>
        <v>#VALUE!</v>
      </c>
      <c r="AT31" s="63" t="e">
        <f>AT30/(1+'Pamata pieņēmumi'!$D$30^(AT5-1))+AS31</f>
        <v>#VALUE!</v>
      </c>
      <c r="AU31" s="63" t="e">
        <f>AU30/(1+'Pamata pieņēmumi'!$D$30^(AU5-1))+AT31</f>
        <v>#VALUE!</v>
      </c>
      <c r="AV31" s="63" t="e">
        <f>AV30/(1+'Pamata pieņēmumi'!$D$30^(AV5-1))+AU31</f>
        <v>#VALUE!</v>
      </c>
      <c r="AW31" s="63" t="e">
        <f>AW30/(1+'Pamata pieņēmumi'!$D$30^(AW5-1))+AV31</f>
        <v>#VALUE!</v>
      </c>
      <c r="AX31" s="63" t="e">
        <f>AX30/(1+'Pamata pieņēmumi'!$D$30^(AX5-1))+AW31</f>
        <v>#VALUE!</v>
      </c>
      <c r="AY31" s="63" t="e">
        <f>AY30/(1+'Pamata pieņēmumi'!$D$30^(AY5-1))+AX31</f>
        <v>#VALUE!</v>
      </c>
      <c r="AZ31" s="63" t="e">
        <f>AZ30/(1+'Pamata pieņēmumi'!$D$30^(AZ5-1))+AY31</f>
        <v>#VALUE!</v>
      </c>
    </row>
    <row r="32" spans="1:212" s="27" customFormat="1" ht="19.95" customHeight="1" x14ac:dyDescent="0.25">
      <c r="B32" s="43"/>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row>
    <row r="33" spans="2:52" s="27" customFormat="1" ht="19.95" customHeight="1" x14ac:dyDescent="0.25">
      <c r="B33" s="318" t="s">
        <v>309</v>
      </c>
      <c r="C33" s="330"/>
      <c r="D33" s="330" t="e">
        <f>(D6+D8)/-(D12+Finansējums!K44+Finansējums!K58+Finansējums!K71+Finansējums!K84)</f>
        <v>#VALUE!</v>
      </c>
      <c r="E33" s="330" t="e">
        <f>(E6+E8)/-(E12+Finansējums!L44+Finansējums!L58+Finansējums!L71+Finansējums!L84)</f>
        <v>#VALUE!</v>
      </c>
      <c r="F33" s="330" t="e">
        <f>(F6+F8)/-(F12+Finansējums!M44+Finansējums!M58+Finansējums!M71+Finansējums!M84)</f>
        <v>#VALUE!</v>
      </c>
      <c r="G33" s="330" t="e">
        <f>(G6+G8)/-(G12+Finansējums!N44+Finansējums!N58+Finansējums!N71+Finansējums!N84)</f>
        <v>#VALUE!</v>
      </c>
      <c r="H33" s="330" t="e">
        <f>(H6+H8)/-(H12+Finansējums!O44+Finansējums!O58+Finansējums!O71+Finansējums!O84)</f>
        <v>#VALUE!</v>
      </c>
      <c r="I33" s="330" t="e">
        <f>(I6+I8)/-(I12+Finansējums!P44+Finansējums!P58+Finansējums!P71+Finansējums!P84)</f>
        <v>#VALUE!</v>
      </c>
      <c r="J33" s="330" t="e">
        <f>(J6+J8)/-(J12+Finansējums!Q44+Finansējums!Q58+Finansējums!Q71+Finansējums!Q84)</f>
        <v>#VALUE!</v>
      </c>
      <c r="K33" s="330" t="e">
        <f>(K6+K8)/-(K12+Finansējums!R44+Finansējums!R58+Finansējums!R71+Finansējums!R84)</f>
        <v>#VALUE!</v>
      </c>
      <c r="L33" s="330" t="e">
        <f>(L6+L8)/-(L12+Finansējums!S44+Finansējums!S58+Finansējums!S71+Finansējums!S84)</f>
        <v>#VALUE!</v>
      </c>
      <c r="M33" s="330" t="e">
        <f>(M6+M8)/-(M12+Finansējums!T44+Finansējums!T58+Finansējums!T71+Finansējums!T84)</f>
        <v>#VALUE!</v>
      </c>
      <c r="N33" s="330" t="e">
        <f>(N6+N8)/-(N12+Finansējums!U44+Finansējums!U58+Finansējums!U71+Finansējums!U84)</f>
        <v>#VALUE!</v>
      </c>
      <c r="O33" s="330" t="e">
        <f>(O6+O8)/-(O12+Finansējums!V44+Finansējums!V58+Finansējums!V71+Finansējums!V84)</f>
        <v>#VALUE!</v>
      </c>
      <c r="P33" s="330" t="e">
        <f>(P6+P8)/-(P12+Finansējums!W44+Finansējums!W58+Finansējums!W71+Finansējums!W84)</f>
        <v>#VALUE!</v>
      </c>
      <c r="Q33" s="330" t="e">
        <f>(Q6+Q8)/-(Q12+Finansējums!X44+Finansējums!X58+Finansējums!X71+Finansējums!X84)</f>
        <v>#VALUE!</v>
      </c>
      <c r="R33" s="330" t="e">
        <f>(R6+R8)/-(R12+Finansējums!Y44+Finansējums!Y58+Finansējums!Y71+Finansējums!Y84)</f>
        <v>#VALUE!</v>
      </c>
      <c r="S33" s="330" t="e">
        <f>(S6+S8)/-(S12+Finansējums!Z44+Finansējums!Z58+Finansējums!Z71+Finansējums!Z84)</f>
        <v>#VALUE!</v>
      </c>
      <c r="T33" s="330" t="e">
        <f>(T6+T8)/-(T12+Finansējums!AA44+Finansējums!AA58+Finansējums!AA71+Finansējums!AA84)</f>
        <v>#VALUE!</v>
      </c>
      <c r="U33" s="330" t="e">
        <f>(U6+U8)/-(U12+Finansējums!AB44+Finansējums!AB58+Finansējums!AB71+Finansējums!AB84)</f>
        <v>#VALUE!</v>
      </c>
      <c r="V33" s="330" t="e">
        <f>(V6+V8)/-(V12+Finansējums!AC44+Finansējums!AC58+Finansējums!AC71+Finansējums!AC84)</f>
        <v>#VALUE!</v>
      </c>
      <c r="W33" s="330" t="e">
        <f>(W6+W8)/-(W12+Finansējums!AD44+Finansējums!AD58+Finansējums!AD71+Finansējums!AD84)</f>
        <v>#VALUE!</v>
      </c>
      <c r="X33" s="330" t="e">
        <f>(X6+X8)/-(X12+Finansējums!AE44+Finansējums!AE58+Finansējums!AE71+Finansējums!AE84)</f>
        <v>#VALUE!</v>
      </c>
      <c r="Y33" s="330" t="e">
        <f>(Y6+Y8)/-(Y12+Finansējums!AF44+Finansējums!AF58+Finansējums!AF71+Finansējums!AF84)</f>
        <v>#VALUE!</v>
      </c>
      <c r="Z33" s="330" t="e">
        <f>(Z6+Z8)/-(Z12+Finansējums!AG44+Finansējums!AG58+Finansējums!AG71+Finansējums!AG84)</f>
        <v>#VALUE!</v>
      </c>
      <c r="AA33" s="330" t="e">
        <f>(AA6+AA8)/-(AA12+Finansējums!AH44+Finansējums!AH58+Finansējums!AH71+Finansējums!AH84)</f>
        <v>#VALUE!</v>
      </c>
      <c r="AB33" s="330" t="e">
        <f>(AB6+AB8)/-(AB12+Finansējums!AI44+Finansējums!AI58+Finansējums!AI71+Finansējums!AI84)</f>
        <v>#VALUE!</v>
      </c>
      <c r="AC33" s="330" t="e">
        <f>(AC6+AC8)/-(AC12+Finansējums!AJ44+Finansējums!AJ58+Finansējums!AJ71+Finansējums!AJ84)</f>
        <v>#VALUE!</v>
      </c>
      <c r="AD33" s="330" t="e">
        <f>(AD6+AD8)/-(AD12+Finansējums!AK44+Finansējums!AK58+Finansējums!AK71+Finansējums!AK84)</f>
        <v>#VALUE!</v>
      </c>
      <c r="AE33" s="330" t="e">
        <f>(AE6+AE8)/-(AE12+Finansējums!AL44+Finansējums!AL58+Finansējums!AL71+Finansējums!AL84)</f>
        <v>#VALUE!</v>
      </c>
      <c r="AF33" s="330" t="e">
        <f>(AF6+AF8)/-(AF12+Finansējums!AM44+Finansējums!AM58+Finansējums!AM71+Finansējums!AM84)</f>
        <v>#VALUE!</v>
      </c>
      <c r="AG33" s="330" t="e">
        <f>(AG6+AG8)/-(AG12+Finansējums!AN44+Finansējums!AN58+Finansējums!AN71+Finansējums!AN84)</f>
        <v>#VALUE!</v>
      </c>
      <c r="AH33" s="330" t="e">
        <f>(AH6+AH8)/-(AH12+Finansējums!AO44+Finansējums!AO58+Finansējums!AO71+Finansējums!AO84)</f>
        <v>#VALUE!</v>
      </c>
      <c r="AI33" s="330" t="e">
        <f>(AI6+AI8)/-(AI12+Finansējums!AP44+Finansējums!AP58+Finansējums!AP71+Finansējums!AP84)</f>
        <v>#VALUE!</v>
      </c>
      <c r="AJ33" s="330" t="e">
        <f>(AJ6+AJ8)/-(AJ12+Finansējums!AQ44+Finansējums!AQ58+Finansējums!AQ71+Finansējums!AQ84)</f>
        <v>#VALUE!</v>
      </c>
      <c r="AK33" s="330" t="e">
        <f>(AK6+AK8)/-(AK12+Finansējums!AR44+Finansējums!AR58+Finansējums!AR71+Finansējums!AR84)</f>
        <v>#VALUE!</v>
      </c>
      <c r="AL33" s="330" t="e">
        <f>(AL6+AL8)/-(AL12+Finansējums!AS44+Finansējums!AS58+Finansējums!AS71+Finansējums!AS84)</f>
        <v>#VALUE!</v>
      </c>
      <c r="AM33" s="330" t="e">
        <f>(AM6+AM8)/-(AM12+Finansējums!AT44+Finansējums!AT58+Finansējums!AT71+Finansējums!AT84)</f>
        <v>#VALUE!</v>
      </c>
      <c r="AN33" s="330" t="e">
        <f>(AN6+AN8)/-(AN12+Finansējums!AU44+Finansējums!AU58+Finansējums!AU71+Finansējums!AU84)</f>
        <v>#VALUE!</v>
      </c>
      <c r="AO33" s="330" t="e">
        <f>(AO6+AO8)/-(AO12+Finansējums!AV44+Finansējums!AV58+Finansējums!AV71+Finansējums!AV84)</f>
        <v>#VALUE!</v>
      </c>
      <c r="AP33" s="330" t="e">
        <f>(AP6+AP8)/-(AP12+Finansējums!AW44+Finansējums!AW58+Finansējums!AW71+Finansējums!AW84)</f>
        <v>#DIV/0!</v>
      </c>
      <c r="AQ33" s="330" t="e">
        <f>(AQ6+AQ8)/-(AQ12+Finansējums!AX44+Finansējums!AX58+Finansējums!AX71+Finansējums!AX84)</f>
        <v>#DIV/0!</v>
      </c>
      <c r="AR33" s="330" t="e">
        <f>(AR6+AR8)/-(AR12+Finansējums!AY44+Finansējums!AY58+Finansējums!AY71+Finansējums!AY84)</f>
        <v>#DIV/0!</v>
      </c>
      <c r="AS33" s="330" t="e">
        <f>(AS6+AS8)/-(AS12+Finansējums!AZ44+Finansējums!AZ58+Finansējums!AZ71+Finansējums!AZ84)</f>
        <v>#DIV/0!</v>
      </c>
      <c r="AT33" s="330" t="e">
        <f>(AT6+AT8)/-(AT12+Finansējums!BA44+Finansējums!BA58+Finansējums!BA71+Finansējums!BA84)</f>
        <v>#DIV/0!</v>
      </c>
      <c r="AU33" s="330" t="e">
        <f>(AU6+AU8)/-(AU12+Finansējums!BB44+Finansējums!BB58+Finansējums!BB71+Finansējums!BB84)</f>
        <v>#DIV/0!</v>
      </c>
      <c r="AV33" s="330" t="e">
        <f>(AV6+AV8)/-(AV12+Finansējums!BC44+Finansējums!BC58+Finansējums!BC71+Finansējums!BC84)</f>
        <v>#DIV/0!</v>
      </c>
      <c r="AW33" s="330" t="e">
        <f>(AW6+AW8)/-(AW12+Finansējums!BD44+Finansējums!BD58+Finansējums!BD71+Finansējums!BD84)</f>
        <v>#DIV/0!</v>
      </c>
      <c r="AX33" s="330" t="e">
        <f>(AX6+AX8)/-(AX12+Finansējums!BE44+Finansējums!BE58+Finansējums!BE71+Finansējums!BE84)</f>
        <v>#DIV/0!</v>
      </c>
      <c r="AY33" s="330" t="e">
        <f>(AY6+AY8)/-(AY12+Finansējums!BF44+Finansējums!BF58+Finansējums!BF71+Finansējums!BF84)</f>
        <v>#DIV/0!</v>
      </c>
      <c r="AZ33" s="330" t="e">
        <f>(AZ6+AZ8)/-(AZ12+Finansējums!BG44+Finansējums!BG58+Finansējums!BG71+Finansējums!BG84)</f>
        <v>#DIV/0!</v>
      </c>
    </row>
    <row r="34" spans="2:52" s="27" customFormat="1" ht="19.95" customHeight="1" x14ac:dyDescent="0.25">
      <c r="B34" s="173"/>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row>
    <row r="35" spans="2:52" ht="13.05" customHeight="1" x14ac:dyDescent="0.25">
      <c r="B35" s="175" t="s">
        <v>79</v>
      </c>
      <c r="C35" s="129" t="e">
        <f>IRR(C30:AZ30)</f>
        <v>#VALUE!</v>
      </c>
    </row>
    <row r="36" spans="2:52" ht="13.05" customHeight="1" x14ac:dyDescent="0.25">
      <c r="B36" s="176" t="s">
        <v>80</v>
      </c>
      <c r="C36" s="130">
        <f>'Pamata pieņēmumi'!D30</f>
        <v>9.7000000000000003E-2</v>
      </c>
    </row>
    <row r="37" spans="2:52" ht="13.05" customHeight="1" x14ac:dyDescent="0.25">
      <c r="B37" s="177" t="s">
        <v>55</v>
      </c>
      <c r="C37" s="131" t="e">
        <f>C35-C36</f>
        <v>#VALUE!</v>
      </c>
    </row>
    <row r="38" spans="2:52" ht="13.05" customHeight="1" x14ac:dyDescent="0.25">
      <c r="B38" s="178" t="s">
        <v>56</v>
      </c>
      <c r="C38" s="132" t="e">
        <f>NPV(C36,C30:AZ30)</f>
        <v>#VALUE!</v>
      </c>
    </row>
    <row r="39" spans="2:52" ht="13.05" customHeight="1" x14ac:dyDescent="0.25">
      <c r="B39" s="179" t="s">
        <v>78</v>
      </c>
      <c r="C39" s="133">
        <f>COUNTIF(C31:AZ31,"&lt;"&amp;0)</f>
        <v>0</v>
      </c>
      <c r="K39" s="180"/>
    </row>
    <row r="40" spans="2:52" x14ac:dyDescent="0.25"/>
    <row r="41" spans="2:52" x14ac:dyDescent="0.25"/>
    <row r="42" spans="2:52" x14ac:dyDescent="0.25"/>
  </sheetData>
  <sheetProtection algorithmName="SHA-1" hashValue="qIaqSzZInVp1Muf8G61jkWeQtKU=" saltValue="NiaEFtcPars1BXwH2eIus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3E63A334406C4F970C4C343B1628BB" ma:contentTypeVersion="5" ma:contentTypeDescription="Create a new document." ma:contentTypeScope="" ma:versionID="aac4ef4856541b5970b8647207b4af4d">
  <xsd:schema xmlns:xsd="http://www.w3.org/2001/XMLSchema" xmlns:xs="http://www.w3.org/2001/XMLSchema" xmlns:p="http://schemas.microsoft.com/office/2006/metadata/properties" xmlns:ns2="9fda503b-7e38-4507-abb5-8f2d58abac2a" xmlns:ns3="29dc27aa-80c9-461b-8392-7e64bfd0d66b" targetNamespace="http://schemas.microsoft.com/office/2006/metadata/properties" ma:root="true" ma:fieldsID="02f78a2e904dff189b43581db4f5b505" ns2:_="" ns3:_="">
    <xsd:import namespace="9fda503b-7e38-4507-abb5-8f2d58abac2a"/>
    <xsd:import namespace="29dc27aa-80c9-461b-8392-7e64bfd0d66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a503b-7e38-4507-abb5-8f2d58aba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dc27aa-80c9-461b-8392-7e64bfd0d6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7D3032-A76C-4DB1-AD22-9A845526E7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da503b-7e38-4507-abb5-8f2d58abac2a"/>
    <ds:schemaRef ds:uri="29dc27aa-80c9-461b-8392-7e64bfd0d6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17BB19-3003-4E6D-BA38-F5352F8A9553}">
  <ds:schemaRefs>
    <ds:schemaRef ds:uri="http://schemas.microsoft.com/sharepoint/v3/contenttype/forms"/>
  </ds:schemaRefs>
</ds:datastoreItem>
</file>

<file path=customXml/itemProps3.xml><?xml version="1.0" encoding="utf-8"?>
<ds:datastoreItem xmlns:ds="http://schemas.openxmlformats.org/officeDocument/2006/customXml" ds:itemID="{73FF9950-90DF-4641-A9C5-207863CCDE7E}">
  <ds:schemaRefs>
    <ds:schemaRef ds:uri="http://schemas.openxmlformats.org/package/2006/metadata/core-properties"/>
    <ds:schemaRef ds:uri="http://schemas.microsoft.com/office/2006/metadata/properties"/>
    <ds:schemaRef ds:uri="http://purl.org/dc/elements/1.1/"/>
    <ds:schemaRef ds:uri="http://purl.org/dc/terms/"/>
    <ds:schemaRef ds:uri="29dc27aa-80c9-461b-8392-7e64bfd0d66b"/>
    <ds:schemaRef ds:uri="9fda503b-7e38-4507-abb5-8f2d58abac2a"/>
    <ds:schemaRef ds:uri="http://purl.org/dc/dcmitype/"/>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Nosaukums</vt:lpstr>
      <vt:lpstr>Pamata pieņēmumi</vt:lpstr>
      <vt:lpstr>Ienākumu pieņēmumi</vt:lpstr>
      <vt:lpstr>Izmaksu pieņēmumi</vt:lpstr>
      <vt:lpstr>Finansēšanas pieņēmumi</vt:lpstr>
      <vt:lpstr>Komp. un pārkomp. tests </vt:lpstr>
      <vt:lpstr>Pamatkapitāla ieguldījumi</vt:lpstr>
      <vt:lpstr>Finansējums</vt:lpstr>
      <vt:lpstr>Naudas plūsma</vt:lpstr>
      <vt:lpstr>Aizdevums_valsts atbalsts</vt:lpstr>
      <vt:lpstr>Pašvaldības finansējums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Bernsone</dc:creator>
  <cp:lastModifiedBy>Daniela Bernsone</cp:lastModifiedBy>
  <dcterms:created xsi:type="dcterms:W3CDTF">2021-11-11T12:04:40Z</dcterms:created>
  <dcterms:modified xsi:type="dcterms:W3CDTF">2025-07-15T11:50:47Z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0x010100203E63A334406C4F970C4C343B1628BB</vt:lpwstr>
  </property>
</Properties>
</file>